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minfante\Desktop\2024-25 Grant Forms\"/>
    </mc:Choice>
  </mc:AlternateContent>
  <xr:revisionPtr revIDLastSave="0" documentId="13_ncr:1_{2D2246C7-575E-4310-998B-1F0F83E4F5AE}" xr6:coauthVersionLast="47" xr6:coauthVersionMax="47" xr10:uidLastSave="{00000000-0000-0000-0000-000000000000}"/>
  <bookViews>
    <workbookView xWindow="28680" yWindow="-120" windowWidth="29040" windowHeight="15720" xr2:uid="{00000000-000D-0000-FFFF-FFFF00000000}"/>
  </bookViews>
  <sheets>
    <sheet name="2024-25 (New-monthly)" sheetId="13" r:id="rId1"/>
    <sheet name="2024-25 (New-Annual)" sheetId="15" r:id="rId2"/>
    <sheet name="2024-25 (Example)" sheetId="11" r:id="rId3"/>
    <sheet name="CPP &amp; EI Max" sheetId="9" state="hidden" r:id="rId4"/>
    <sheet name="Local List" sheetId="12"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11" l="1"/>
  <c r="B48" i="15"/>
  <c r="D70" i="11" l="1"/>
  <c r="B25" i="11" s="1"/>
  <c r="A61" i="15"/>
  <c r="B53" i="15"/>
  <c r="A53" i="15"/>
  <c r="B52" i="15"/>
  <c r="A52" i="15"/>
  <c r="B32" i="15"/>
  <c r="B69" i="15" s="1"/>
  <c r="B30" i="15"/>
  <c r="B49" i="15" l="1"/>
  <c r="B54" i="15" s="1"/>
  <c r="C69" i="15"/>
  <c r="B21" i="15" l="1"/>
  <c r="B24" i="15"/>
  <c r="B65" i="15" l="1"/>
  <c r="D60" i="13"/>
  <c r="B22" i="15" l="1"/>
  <c r="B23" i="15" s="1"/>
  <c r="B67" i="15"/>
  <c r="B71" i="15" s="1"/>
  <c r="B25" i="15" s="1"/>
  <c r="D64" i="13"/>
  <c r="D63" i="13"/>
  <c r="D62" i="13"/>
  <c r="D61" i="13"/>
  <c r="A61" i="13"/>
  <c r="D59" i="13"/>
  <c r="D58" i="13"/>
  <c r="D57" i="13"/>
  <c r="D56" i="13"/>
  <c r="D55" i="13"/>
  <c r="D53" i="13"/>
  <c r="A53" i="13"/>
  <c r="D52" i="13"/>
  <c r="A52" i="13"/>
  <c r="B48" i="13"/>
  <c r="D48" i="13" s="1"/>
  <c r="D47" i="13"/>
  <c r="D46" i="13"/>
  <c r="D45" i="13"/>
  <c r="D44" i="13"/>
  <c r="D43" i="13"/>
  <c r="B32" i="13"/>
  <c r="D69" i="13" s="1"/>
  <c r="B30" i="13"/>
  <c r="D49" i="13" l="1"/>
  <c r="B21" i="13" s="1"/>
  <c r="B54" i="13"/>
  <c r="E69" i="13"/>
  <c r="D63" i="11"/>
  <c r="D62" i="11"/>
  <c r="D61" i="11"/>
  <c r="B32" i="11"/>
  <c r="D54" i="13" l="1"/>
  <c r="E68" i="11"/>
  <c r="D68" i="11"/>
  <c r="B24" i="13"/>
  <c r="D46" i="11"/>
  <c r="D65" i="13" l="1"/>
  <c r="B22" i="13" s="1"/>
  <c r="B23" i="13" s="1"/>
  <c r="D67" i="13"/>
  <c r="D71" i="13" s="1"/>
  <c r="B25" i="13" s="1"/>
  <c r="D45" i="11"/>
  <c r="A60" i="11"/>
  <c r="A53" i="11"/>
  <c r="A52" i="11"/>
  <c r="E10" i="9"/>
  <c r="F10" i="9"/>
  <c r="D59" i="11"/>
  <c r="D58" i="11"/>
  <c r="D57" i="11"/>
  <c r="D56" i="11"/>
  <c r="D55" i="11"/>
  <c r="D53" i="11"/>
  <c r="D52" i="11"/>
  <c r="B48" i="11"/>
  <c r="D48" i="11" s="1"/>
  <c r="D47" i="11"/>
  <c r="D44" i="11"/>
  <c r="D43" i="11"/>
  <c r="B54" i="11" l="1"/>
  <c r="D49" i="11"/>
  <c r="B21" i="11" s="1"/>
  <c r="D54" i="11" l="1"/>
  <c r="G10" i="9" l="1"/>
  <c r="D60" i="11" l="1"/>
  <c r="D64" i="11" l="1"/>
  <c r="B22" i="11" s="1"/>
  <c r="B23" i="11" s="1"/>
  <c r="B30" i="11" l="1"/>
  <c r="B2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Infante</author>
    <author>Administrator</author>
  </authors>
  <commentList>
    <comment ref="A52" authorId="0" shapeId="0" xr:uid="{30E6C27E-8A38-4B05-B2E3-667234995FD2}">
      <text>
        <r>
          <rPr>
            <b/>
            <sz val="9"/>
            <color indexed="81"/>
            <rFont val="Tahoma"/>
            <family val="2"/>
          </rPr>
          <t>Michael Infante:</t>
        </r>
        <r>
          <rPr>
            <sz val="9"/>
            <color indexed="81"/>
            <rFont val="Tahoma"/>
            <family val="2"/>
          </rPr>
          <t xml:space="preserve">
https://www.canada.ca/en/revenue-agency/services/tax/businesses/topics/payroll/payroll-deductions-contributions/canada-pension-plan-cpp/cpp-contribution-rates-maximums-exemptions.html</t>
        </r>
      </text>
    </comment>
    <comment ref="A53" authorId="0" shapeId="0" xr:uid="{C745DB28-F203-453C-A889-332CDC00950D}">
      <text>
        <r>
          <rPr>
            <b/>
            <sz val="9"/>
            <color indexed="81"/>
            <rFont val="Tahoma"/>
            <family val="2"/>
          </rPr>
          <t>Michael Infante:</t>
        </r>
        <r>
          <rPr>
            <sz val="9"/>
            <color indexed="81"/>
            <rFont val="Tahoma"/>
            <family val="2"/>
          </rPr>
          <t xml:space="preserve">
https://www.canada.ca/en/revenue-agency/services/tax/businesses/topics/payroll/payroll-deductions-contributions/canada-pension-plan-cpp/cpp-contribution-rates-maximums-exemptions.html</t>
        </r>
      </text>
    </comment>
    <comment ref="A54" authorId="0" shapeId="0" xr:uid="{E31FC33F-BCA5-45EC-8BBF-3F42430FA08B}">
      <text>
        <r>
          <rPr>
            <b/>
            <sz val="9"/>
            <color indexed="81"/>
            <rFont val="Tahoma"/>
            <family val="2"/>
          </rPr>
          <t>Michael Infante:</t>
        </r>
        <r>
          <rPr>
            <sz val="9"/>
            <color indexed="81"/>
            <rFont val="Tahoma"/>
            <family val="2"/>
          </rPr>
          <t xml:space="preserve">
https://tpp.pensionsbc.ca/how-pension-contributions-work
</t>
        </r>
      </text>
    </comment>
    <comment ref="C54" authorId="1" shapeId="0" xr:uid="{97A244C6-3B26-469C-B4FE-3DEAAB62EDE5}">
      <text>
        <r>
          <rPr>
            <b/>
            <sz val="9"/>
            <color indexed="81"/>
            <rFont val="Tahoma"/>
            <family val="2"/>
          </rPr>
          <t>Administrator:</t>
        </r>
        <r>
          <rPr>
            <sz val="9"/>
            <color indexed="81"/>
            <rFont val="Tahoma"/>
            <family val="2"/>
          </rPr>
          <t xml:space="preserve">
0 or 1</t>
        </r>
      </text>
    </comment>
    <comment ref="A55" authorId="0" shapeId="0" xr:uid="{417E47C7-0797-4A40-8BD9-D55359086D8F}">
      <text>
        <r>
          <rPr>
            <b/>
            <sz val="9"/>
            <color indexed="81"/>
            <rFont val="Tahoma"/>
            <family val="2"/>
          </rPr>
          <t>Michael Infante:</t>
        </r>
        <r>
          <rPr>
            <sz val="9"/>
            <color indexed="81"/>
            <rFont val="Tahoma"/>
            <family val="2"/>
          </rPr>
          <t xml:space="preserve">
Employer portion is Salary x 1.95%</t>
        </r>
      </text>
    </comment>
    <comment ref="A61" authorId="0" shapeId="0" xr:uid="{6E4A8C82-9BCB-4603-B977-23E44E054DA5}">
      <text>
        <r>
          <rPr>
            <b/>
            <sz val="11"/>
            <color indexed="81"/>
            <rFont val="Tahoma"/>
            <family val="2"/>
          </rPr>
          <t>Michael Infante:</t>
        </r>
        <r>
          <rPr>
            <sz val="11"/>
            <color indexed="81"/>
            <rFont val="Tahoma"/>
            <family val="2"/>
          </rPr>
          <t xml:space="preserve">
https://www.worksafebc.com/en/insurance/know-coverage-costs/find-classification-industry-rate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Infante</author>
  </authors>
  <commentList>
    <comment ref="A52" authorId="0" shapeId="0" xr:uid="{340FBBE3-5E56-4F9C-BF60-DE39667E2370}">
      <text>
        <r>
          <rPr>
            <b/>
            <sz val="9"/>
            <color indexed="81"/>
            <rFont val="Tahoma"/>
            <family val="2"/>
          </rPr>
          <t>Michael Infante:</t>
        </r>
        <r>
          <rPr>
            <sz val="9"/>
            <color indexed="81"/>
            <rFont val="Tahoma"/>
            <family val="2"/>
          </rPr>
          <t xml:space="preserve">
https://www.canada.ca/en/revenue-agency/services/tax/businesses/topics/payroll/payroll-deductions-contributions/canada-pension-plan-cpp/cpp-contribution-rates-maximums-exemptions.html</t>
        </r>
      </text>
    </comment>
    <comment ref="A53" authorId="0" shapeId="0" xr:uid="{1D0679DD-FD04-43BD-A94C-4B57FA5B09AB}">
      <text>
        <r>
          <rPr>
            <b/>
            <sz val="9"/>
            <color indexed="81"/>
            <rFont val="Tahoma"/>
            <family val="2"/>
          </rPr>
          <t>Michael Infante:</t>
        </r>
        <r>
          <rPr>
            <sz val="9"/>
            <color indexed="81"/>
            <rFont val="Tahoma"/>
            <family val="2"/>
          </rPr>
          <t xml:space="preserve">
https://www.canada.ca/en/revenue-agency/services/tax/businesses/topics/payroll/payroll-deductions-contributions/canada-pension-plan-cpp/cpp-contribution-rates-maximums-exemptions.html</t>
        </r>
      </text>
    </comment>
    <comment ref="A54" authorId="0" shapeId="0" xr:uid="{06034B53-4A43-4C3B-9D62-DE50999678B1}">
      <text>
        <r>
          <rPr>
            <b/>
            <sz val="9"/>
            <color indexed="81"/>
            <rFont val="Tahoma"/>
            <family val="2"/>
          </rPr>
          <t>Michael Infante:</t>
        </r>
        <r>
          <rPr>
            <sz val="9"/>
            <color indexed="81"/>
            <rFont val="Tahoma"/>
            <family val="2"/>
          </rPr>
          <t xml:space="preserve">
https://tpp.pensionsbc.ca/how-pension-contributions-work
</t>
        </r>
      </text>
    </comment>
    <comment ref="A55" authorId="0" shapeId="0" xr:uid="{602727BB-655B-46E5-BD13-A5865A2BED91}">
      <text>
        <r>
          <rPr>
            <b/>
            <sz val="9"/>
            <color indexed="81"/>
            <rFont val="Tahoma"/>
            <family val="2"/>
          </rPr>
          <t>Michael Infante:</t>
        </r>
        <r>
          <rPr>
            <sz val="9"/>
            <color indexed="81"/>
            <rFont val="Tahoma"/>
            <family val="2"/>
          </rPr>
          <t xml:space="preserve">
Employer portion is Salary x 1.95%</t>
        </r>
      </text>
    </comment>
    <comment ref="A61" authorId="0" shapeId="0" xr:uid="{FC90068A-3793-46C6-8F3A-38CA19E0249B}">
      <text>
        <r>
          <rPr>
            <b/>
            <sz val="11"/>
            <color indexed="81"/>
            <rFont val="Tahoma"/>
            <family val="2"/>
          </rPr>
          <t>Michael Infante:</t>
        </r>
        <r>
          <rPr>
            <sz val="11"/>
            <color indexed="81"/>
            <rFont val="Tahoma"/>
            <family val="2"/>
          </rPr>
          <t xml:space="preserve">
https://www.worksafebc.com/en/insurance/know-coverage-costs/find-classification-industry-rate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Infante</author>
    <author>Administrator</author>
  </authors>
  <commentList>
    <comment ref="A52" authorId="0" shapeId="0" xr:uid="{67F56091-75AA-4D36-BAF3-B95878E8373C}">
      <text>
        <r>
          <rPr>
            <b/>
            <sz val="9"/>
            <color indexed="81"/>
            <rFont val="Tahoma"/>
            <family val="2"/>
          </rPr>
          <t>Michael Infante:</t>
        </r>
        <r>
          <rPr>
            <sz val="9"/>
            <color indexed="81"/>
            <rFont val="Tahoma"/>
            <family val="2"/>
          </rPr>
          <t xml:space="preserve">
https://www.canada.ca/en/revenue-agency/services/tax/businesses/topics/payroll/payroll-deductions-contributions/canada-pension-plan-cpp/cpp-contribution-rates-maximums-exemptions.html</t>
        </r>
      </text>
    </comment>
    <comment ref="A53" authorId="0" shapeId="0" xr:uid="{8277ED44-891E-4E91-92AE-5A83E52D6651}">
      <text>
        <r>
          <rPr>
            <b/>
            <sz val="9"/>
            <color indexed="81"/>
            <rFont val="Tahoma"/>
            <family val="2"/>
          </rPr>
          <t>Michael Infante:</t>
        </r>
        <r>
          <rPr>
            <sz val="9"/>
            <color indexed="81"/>
            <rFont val="Tahoma"/>
            <family val="2"/>
          </rPr>
          <t xml:space="preserve">
https://www.canada.ca/en/revenue-agency/services/tax/businesses/topics/payroll/payroll-deductions-contributions/canada-pension-plan-cpp/cpp-contribution-rates-maximums-exemptions.html</t>
        </r>
      </text>
    </comment>
    <comment ref="A54" authorId="0" shapeId="0" xr:uid="{1CDA4870-63B0-4B15-A935-0F120D0A2EC8}">
      <text>
        <r>
          <rPr>
            <b/>
            <sz val="9"/>
            <color indexed="81"/>
            <rFont val="Tahoma"/>
            <family val="2"/>
          </rPr>
          <t>Michael Infante:</t>
        </r>
        <r>
          <rPr>
            <sz val="9"/>
            <color indexed="81"/>
            <rFont val="Tahoma"/>
            <family val="2"/>
          </rPr>
          <t xml:space="preserve">
https://tpp.pensionsbc.ca/how-pension-contributions-work
</t>
        </r>
      </text>
    </comment>
    <comment ref="C54" authorId="1" shapeId="0" xr:uid="{283F81FE-760A-4903-B49D-C03F7A7CDF15}">
      <text>
        <r>
          <rPr>
            <b/>
            <sz val="9"/>
            <color indexed="81"/>
            <rFont val="Tahoma"/>
            <family val="2"/>
          </rPr>
          <t>Administrator:</t>
        </r>
        <r>
          <rPr>
            <sz val="9"/>
            <color indexed="81"/>
            <rFont val="Tahoma"/>
            <family val="2"/>
          </rPr>
          <t xml:space="preserve">
0 or 1</t>
        </r>
      </text>
    </comment>
    <comment ref="A55" authorId="0" shapeId="0" xr:uid="{9A2AEC60-BB74-43EE-B4CB-9BEB429132CC}">
      <text>
        <r>
          <rPr>
            <b/>
            <sz val="9"/>
            <color indexed="81"/>
            <rFont val="Tahoma"/>
            <family val="2"/>
          </rPr>
          <t>Michael Infante:</t>
        </r>
        <r>
          <rPr>
            <sz val="9"/>
            <color indexed="81"/>
            <rFont val="Tahoma"/>
            <family val="2"/>
          </rPr>
          <t xml:space="preserve">
Employer portion is Salary x 1.95%</t>
        </r>
      </text>
    </comment>
    <comment ref="A60" authorId="0" shapeId="0" xr:uid="{BE3109C3-E4A2-4643-BF09-29E3C7FCF48E}">
      <text>
        <r>
          <rPr>
            <b/>
            <sz val="11"/>
            <color indexed="81"/>
            <rFont val="Tahoma"/>
            <family val="2"/>
          </rPr>
          <t>Michael Infante:</t>
        </r>
        <r>
          <rPr>
            <sz val="11"/>
            <color indexed="81"/>
            <rFont val="Tahoma"/>
            <family val="2"/>
          </rPr>
          <t xml:space="preserve">
https://www.worksafebc.com/en/insurance/know-coverage-costs/find-classification-industry-rate
</t>
        </r>
      </text>
    </comment>
  </commentList>
</comments>
</file>

<file path=xl/sharedStrings.xml><?xml version="1.0" encoding="utf-8"?>
<sst xmlns="http://schemas.openxmlformats.org/spreadsheetml/2006/main" count="258" uniqueCount="138">
  <si>
    <t>Benefits</t>
  </si>
  <si>
    <t>Release Time Grant</t>
  </si>
  <si>
    <t>Salary</t>
  </si>
  <si>
    <t>Local No.</t>
  </si>
  <si>
    <t>Local Name</t>
  </si>
  <si>
    <t>Annual</t>
  </si>
  <si>
    <t>2019-20</t>
  </si>
  <si>
    <t>President Name:</t>
  </si>
  <si>
    <t>Teachers' Pension (Salary x 11.30%)</t>
  </si>
  <si>
    <t>Group Life</t>
  </si>
  <si>
    <t>Summary</t>
  </si>
  <si>
    <t>EFAP</t>
  </si>
  <si>
    <t>2020-21</t>
  </si>
  <si>
    <t>2021-22</t>
  </si>
  <si>
    <t>Recruitment/Retention Allowance</t>
  </si>
  <si>
    <t>Dental</t>
  </si>
  <si>
    <t>2022-23</t>
  </si>
  <si>
    <t>WCB</t>
  </si>
  <si>
    <t>2023-24</t>
  </si>
  <si>
    <t>Max wage:</t>
  </si>
  <si>
    <t>Rate:</t>
  </si>
  <si>
    <t>CPP and EI ER Max (for Release Time Grant)</t>
  </si>
  <si>
    <t>Calendar Year</t>
  </si>
  <si>
    <t>Fiscal Year</t>
  </si>
  <si>
    <t>CPP</t>
  </si>
  <si>
    <t>TPP Contribution Rate</t>
  </si>
  <si>
    <t>2% SIP Allowance</t>
  </si>
  <si>
    <t>2024-25</t>
  </si>
  <si>
    <t>EI (employer)</t>
  </si>
  <si>
    <t>FTE @ Sept 30, 2023 (previous school year)</t>
  </si>
  <si>
    <t>Comments</t>
  </si>
  <si>
    <t xml:space="preserve">Ensure that summer months are calculated correctly. In some cases when September invoices are referenced, it will include the summer months, therefore the monthly rate will need to be calculated and then multiplied by 12 months. </t>
  </si>
  <si>
    <t>Benefits-1</t>
  </si>
  <si>
    <t>Benefits-2</t>
  </si>
  <si>
    <t>[allowance-1]</t>
  </si>
  <si>
    <t>[allowance-2]</t>
  </si>
  <si>
    <t>Use these sections for any additional allowances not already included in the worksheet-Note that the President's Allowance is not claimable.</t>
  </si>
  <si>
    <t>Use these sections for any additional benefits not already included in the worksheet</t>
  </si>
  <si>
    <t>Subtotal Benefits</t>
  </si>
  <si>
    <t>Subtotal Salaries + Allowances</t>
  </si>
  <si>
    <t>Cost of Release</t>
  </si>
  <si>
    <t>Salary &amp; Allowances</t>
  </si>
  <si>
    <t>Reduction</t>
  </si>
  <si>
    <t>FTE as of Sept 30,2023 (rounded up)</t>
  </si>
  <si>
    <t>Abbotsford TU</t>
  </si>
  <si>
    <t>Alberni DTU</t>
  </si>
  <si>
    <t>Arrow Lakes TA</t>
  </si>
  <si>
    <t>Boundary DTA</t>
  </si>
  <si>
    <t>Bulkley Valley TU</t>
  </si>
  <si>
    <t>Burnaby TA</t>
  </si>
  <si>
    <t>Burns Lake DTU</t>
  </si>
  <si>
    <t>Campbell River DTA</t>
  </si>
  <si>
    <t>Cariboo-Chilcotin TA</t>
  </si>
  <si>
    <t>Central Coast TA</t>
  </si>
  <si>
    <t>Central Okanagan TA</t>
  </si>
  <si>
    <t>Chilliwack TA</t>
  </si>
  <si>
    <t>Comox DTA</t>
  </si>
  <si>
    <t>Coquitlam TA</t>
  </si>
  <si>
    <t>Cowichan Valley TU</t>
  </si>
  <si>
    <t>Cranbrook DTA</t>
  </si>
  <si>
    <t>Creston Valley TA</t>
  </si>
  <si>
    <t>Delta TA</t>
  </si>
  <si>
    <t>Fernie DTA</t>
  </si>
  <si>
    <t>Fort Nelson DTA</t>
  </si>
  <si>
    <t>Fraser-Cascade TA</t>
  </si>
  <si>
    <t>Gold Trail TA</t>
  </si>
  <si>
    <t>Golden TA</t>
  </si>
  <si>
    <t>Greater Victoria TA</t>
  </si>
  <si>
    <t>Gulf Islands TA</t>
  </si>
  <si>
    <t>Haida Gwaii TA</t>
  </si>
  <si>
    <t>Kamloops Thompson TA</t>
  </si>
  <si>
    <t>Kimberley TA</t>
  </si>
  <si>
    <t>Kitimat DTA</t>
  </si>
  <si>
    <t>Kootenay Columbia TU</t>
  </si>
  <si>
    <t>Lake Cowichan TA</t>
  </si>
  <si>
    <t>Langley TA</t>
  </si>
  <si>
    <t>Maple Ridge TA</t>
  </si>
  <si>
    <t>Mission TU</t>
  </si>
  <si>
    <t>Mt. Arrowsmith (Qualicum) TA</t>
  </si>
  <si>
    <t>Nanaimo DTA</t>
  </si>
  <si>
    <t>Nechako TU</t>
  </si>
  <si>
    <t>Nelson DTA</t>
  </si>
  <si>
    <t>New Westminster TU</t>
  </si>
  <si>
    <t>Nicola Valley TU</t>
  </si>
  <si>
    <t>Nisga'a TU</t>
  </si>
  <si>
    <t>North Okanagan-Shuswap TA</t>
  </si>
  <si>
    <t>North Vancouver TA</t>
  </si>
  <si>
    <t>Okanagan Skaha TU</t>
  </si>
  <si>
    <t>Peace River North TA</t>
  </si>
  <si>
    <t>Peace River South TA</t>
  </si>
  <si>
    <t>Powell River DTA</t>
  </si>
  <si>
    <t>Prince George DTA</t>
  </si>
  <si>
    <t>Prince Rupert DTU</t>
  </si>
  <si>
    <t>Princeton DTU</t>
  </si>
  <si>
    <t>Quesnel DTA</t>
  </si>
  <si>
    <t>Revelstoke TA</t>
  </si>
  <si>
    <t>Richmond TA</t>
  </si>
  <si>
    <t>Saanich TA</t>
  </si>
  <si>
    <t>Sea to Sky TA</t>
  </si>
  <si>
    <t>SEPF</t>
  </si>
  <si>
    <t>Sooke TA</t>
  </si>
  <si>
    <t>South Okanagan Similkameen TU</t>
  </si>
  <si>
    <t>Stikine TA</t>
  </si>
  <si>
    <t>Sunshine Coast TA</t>
  </si>
  <si>
    <t>Surrey TA</t>
  </si>
  <si>
    <t>Terrace DTU</t>
  </si>
  <si>
    <t>Vancouver Island North TA</t>
  </si>
  <si>
    <t>Vancouver Island West TU</t>
  </si>
  <si>
    <t>Vernon TA</t>
  </si>
  <si>
    <t>VEAES</t>
  </si>
  <si>
    <t>VSTA</t>
  </si>
  <si>
    <t>West Vancouver TA</t>
  </si>
  <si>
    <t>Windermere TA</t>
  </si>
  <si>
    <t>[allowance-3]</t>
  </si>
  <si>
    <t>Benefits-3</t>
  </si>
  <si>
    <t>Months</t>
  </si>
  <si>
    <t>Employer Health Tax (EHT)</t>
  </si>
  <si>
    <t>Extended Health Benefits (EHB)</t>
  </si>
  <si>
    <t>Grant reduction
(0.173% x Provincial Avg. Salary x Local FTE)</t>
  </si>
  <si>
    <t>*2023-24 Provincial Average Salary per FTE</t>
  </si>
  <si>
    <t>**This worksheet template cannot accommodate salary increases during the year. Please contact grants@bctf.ca for assistance.</t>
  </si>
  <si>
    <t>(Salary data was as of October 02, 2024, rounded to the nearest hundred)</t>
  </si>
  <si>
    <t>(This field is automatically populated based on the local chosen in cell B12)</t>
  </si>
  <si>
    <t>Section I: General Information</t>
  </si>
  <si>
    <t>Section II: Calculation</t>
  </si>
  <si>
    <t>Salaries + Allowances</t>
  </si>
  <si>
    <t>Monthly Amount</t>
  </si>
  <si>
    <t>LP72</t>
  </si>
  <si>
    <t>Section I: General Information - For Example Purposes Only</t>
  </si>
  <si>
    <t>EI Rebate</t>
  </si>
  <si>
    <t>President Release Time Grant Calculation</t>
  </si>
  <si>
    <t>The maximum are used to calculate the grant</t>
  </si>
  <si>
    <t>(If "NA", the grant's reduction is greater than the cost of release)</t>
  </si>
  <si>
    <t>(Select from the drop down)</t>
  </si>
  <si>
    <t>"0" if not included</t>
  </si>
  <si>
    <t>(maximum $738.61)</t>
  </si>
  <si>
    <t>Calculated based on 2% of the allowable salary and allowances</t>
  </si>
  <si>
    <t>Insert "0" in cell C22 if TPP is not included or "1" if included
Calculated based on 11.30% of the allowable salary and allowances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</si>
</sst>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3" formatCode="_(* #,##0.00_);_(* \(#,##0.00\);_(* &quot;-&quot;??_);_(@_)"/>
    <numFmt numFmtId="164" formatCode="_(* #,##0_);_(* \(#,##0\);_(* &quot;-&quot;??_);_(@_)"/>
    <numFmt numFmtId="165" formatCode="_(* #,##0.0000_);_(* \(#,##0.0000\);_(* &quot;-&quot;??_);_(@_)"/>
    <numFmt numFmtId="166" formatCode="0.00000%"/>
  </numFmts>
  <fonts count="22" x14ac:knownFonts="1">
    <font>
      <sz val="10"/>
      <name val="Arial"/>
    </font>
    <font>
      <sz val="10"/>
      <name val="Arial"/>
      <family val="2"/>
    </font>
    <font>
      <sz val="9"/>
      <color indexed="81"/>
      <name val="Tahoma"/>
      <family val="2"/>
    </font>
    <font>
      <b/>
      <sz val="9"/>
      <color indexed="81"/>
      <name val="Tahoma"/>
      <family val="2"/>
    </font>
    <font>
      <sz val="11"/>
      <color indexed="81"/>
      <name val="Tahoma"/>
      <family val="2"/>
    </font>
    <font>
      <b/>
      <sz val="11"/>
      <color indexed="81"/>
      <name val="Tahoma"/>
      <family val="2"/>
    </font>
    <font>
      <sz val="12"/>
      <name val="Mulish"/>
    </font>
    <font>
      <b/>
      <sz val="12"/>
      <name val="Mulish"/>
    </font>
    <font>
      <b/>
      <sz val="12"/>
      <color theme="0"/>
      <name val="Mulish"/>
    </font>
    <font>
      <sz val="12"/>
      <color theme="1"/>
      <name val="Mulish"/>
    </font>
    <font>
      <sz val="14"/>
      <name val="Mulish"/>
    </font>
    <font>
      <b/>
      <sz val="14"/>
      <name val="Mulish"/>
    </font>
    <font>
      <sz val="12"/>
      <color rgb="FF002060"/>
      <name val="Mulish"/>
    </font>
    <font>
      <b/>
      <i/>
      <sz val="12"/>
      <name val="Mulish"/>
    </font>
    <font>
      <b/>
      <sz val="12"/>
      <color rgb="FF002060"/>
      <name val="Mulish"/>
    </font>
    <font>
      <i/>
      <sz val="12"/>
      <name val="Mulish"/>
    </font>
    <font>
      <b/>
      <sz val="14"/>
      <color rgb="FF002060"/>
      <name val="Mulish"/>
    </font>
    <font>
      <sz val="13"/>
      <name val="Mulish"/>
    </font>
    <font>
      <b/>
      <i/>
      <sz val="13"/>
      <name val="Mulish"/>
    </font>
    <font>
      <b/>
      <sz val="13"/>
      <color rgb="FF002060"/>
      <name val="Mulish"/>
    </font>
    <font>
      <b/>
      <sz val="13"/>
      <name val="Mulish"/>
    </font>
    <font>
      <sz val="12"/>
      <color rgb="FF072D63"/>
      <name val="Mulish"/>
    </font>
  </fonts>
  <fills count="8">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72D63"/>
        <bgColor indexed="64"/>
      </patternFill>
    </fill>
    <fill>
      <patternFill patternType="solid">
        <fgColor theme="1"/>
        <bgColor indexed="64"/>
      </patternFill>
    </fill>
    <fill>
      <patternFill patternType="solid">
        <fgColor rgb="FFFFDD4E"/>
        <bgColor indexed="64"/>
      </patternFill>
    </fill>
  </fills>
  <borders count="22">
    <border>
      <left/>
      <right/>
      <top/>
      <bottom/>
      <diagonal/>
    </border>
    <border>
      <left/>
      <right/>
      <top/>
      <bottom style="thin">
        <color indexed="64"/>
      </bottom>
      <diagonal/>
    </border>
    <border>
      <left style="thin">
        <color rgb="FFFF0000"/>
      </left>
      <right style="thin">
        <color rgb="FFFF0000"/>
      </right>
      <top style="thin">
        <color rgb="FFFF0000"/>
      </top>
      <bottom style="thin">
        <color rgb="FFFF0000"/>
      </bottom>
      <diagonal/>
    </border>
    <border>
      <left/>
      <right/>
      <top style="thin">
        <color rgb="FFFF0000"/>
      </top>
      <bottom/>
      <diagonal/>
    </border>
    <border>
      <left style="thin">
        <color rgb="FFFF0000"/>
      </left>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1"/>
      </left>
      <right style="thin">
        <color rgb="FFFF0000"/>
      </right>
      <top style="thin">
        <color rgb="FFFF0000"/>
      </top>
      <bottom style="thin">
        <color theme="1"/>
      </bottom>
      <diagonal/>
    </border>
    <border>
      <left style="thin">
        <color theme="1"/>
      </left>
      <right/>
      <top style="thin">
        <color rgb="FFFF0000"/>
      </top>
      <bottom style="thin">
        <color theme="1"/>
      </bottom>
      <diagonal/>
    </border>
    <border>
      <left style="thin">
        <color theme="1"/>
      </left>
      <right style="thin">
        <color rgb="FFFF0000"/>
      </right>
      <top style="thin">
        <color theme="1"/>
      </top>
      <bottom style="thin">
        <color rgb="FFFF0000"/>
      </bottom>
      <diagonal/>
    </border>
    <border>
      <left style="thin">
        <color theme="1"/>
      </left>
      <right style="thin">
        <color rgb="FFFF0000"/>
      </right>
      <top style="thin">
        <color theme="1"/>
      </top>
      <bottom style="thin">
        <color theme="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theme="1"/>
      </top>
      <bottom style="thin">
        <color rgb="FFFF0000"/>
      </bottom>
      <diagonal/>
    </border>
    <border>
      <left/>
      <right/>
      <top style="thin">
        <color theme="1"/>
      </top>
      <bottom style="thin">
        <color theme="1"/>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auto="1"/>
      </left>
      <right/>
      <top style="thin">
        <color auto="1"/>
      </top>
      <bottom/>
      <diagonal/>
    </border>
    <border>
      <left style="thin">
        <color theme="1"/>
      </left>
      <right style="thin">
        <color auto="1"/>
      </right>
      <top style="thin">
        <color rgb="FFFF0000"/>
      </top>
      <bottom style="thin">
        <color auto="1"/>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6" fillId="0" borderId="0" xfId="0" applyFont="1"/>
    <xf numFmtId="0" fontId="7" fillId="0" borderId="0" xfId="0" applyFont="1" applyAlignment="1">
      <alignment horizontal="center"/>
    </xf>
    <xf numFmtId="7" fontId="6" fillId="0" borderId="0" xfId="0" applyNumberFormat="1" applyFont="1"/>
    <xf numFmtId="10" fontId="6" fillId="0" borderId="0" xfId="2" applyNumberFormat="1" applyFont="1" applyAlignment="1">
      <alignment horizontal="center"/>
    </xf>
    <xf numFmtId="0" fontId="6" fillId="0" borderId="0" xfId="0" applyFont="1" applyAlignment="1">
      <alignment horizontal="left"/>
    </xf>
    <xf numFmtId="0" fontId="6" fillId="0" borderId="0" xfId="0" applyFont="1" applyAlignment="1">
      <alignment horizontal="left" indent="3"/>
    </xf>
    <xf numFmtId="5" fontId="6" fillId="0" borderId="0" xfId="0" applyNumberFormat="1" applyFont="1"/>
    <xf numFmtId="2" fontId="6" fillId="0" borderId="0" xfId="0" applyNumberFormat="1" applyFont="1" applyAlignment="1">
      <alignment horizontal="center"/>
    </xf>
    <xf numFmtId="0" fontId="9" fillId="0" borderId="0" xfId="0" applyFont="1" applyAlignment="1">
      <alignment horizontal="center" vertical="center"/>
    </xf>
    <xf numFmtId="0" fontId="9" fillId="0" borderId="0" xfId="0" applyFont="1" applyAlignment="1">
      <alignment vertical="center"/>
    </xf>
    <xf numFmtId="37" fontId="9" fillId="0" borderId="0" xfId="0" applyNumberFormat="1" applyFont="1" applyAlignment="1">
      <alignment horizontal="center" vertical="center"/>
    </xf>
    <xf numFmtId="0" fontId="8" fillId="5" borderId="6" xfId="0" applyFont="1" applyFill="1" applyBorder="1" applyAlignment="1">
      <alignment horizontal="center" vertical="center"/>
    </xf>
    <xf numFmtId="0" fontId="8" fillId="5" borderId="6" xfId="0" applyFont="1" applyFill="1" applyBorder="1" applyAlignment="1">
      <alignment horizontal="center" vertical="center" wrapText="1"/>
    </xf>
    <xf numFmtId="43" fontId="10" fillId="0" borderId="0" xfId="0" applyNumberFormat="1" applyFont="1"/>
    <xf numFmtId="43" fontId="6" fillId="0" borderId="0" xfId="0" applyNumberFormat="1" applyFont="1"/>
    <xf numFmtId="43" fontId="11" fillId="0" borderId="0" xfId="0" applyNumberFormat="1" applyFont="1"/>
    <xf numFmtId="43" fontId="7" fillId="0" borderId="0" xfId="0" applyNumberFormat="1" applyFont="1"/>
    <xf numFmtId="0" fontId="6" fillId="0" borderId="0" xfId="0" applyFont="1" applyAlignment="1">
      <alignment horizontal="center"/>
    </xf>
    <xf numFmtId="43" fontId="6" fillId="0" borderId="0" xfId="0" applyNumberFormat="1" applyFont="1" applyAlignment="1">
      <alignment horizontal="center"/>
    </xf>
    <xf numFmtId="43" fontId="7" fillId="0" borderId="0" xfId="0" applyNumberFormat="1" applyFont="1" applyAlignment="1">
      <alignment vertical="center" wrapText="1"/>
    </xf>
    <xf numFmtId="0" fontId="12" fillId="0" borderId="0" xfId="0" applyFont="1" applyAlignment="1">
      <alignment horizontal="center" vertical="center"/>
    </xf>
    <xf numFmtId="164" fontId="6" fillId="0" borderId="0" xfId="0" applyNumberFormat="1" applyFont="1"/>
    <xf numFmtId="43" fontId="6" fillId="0" borderId="0" xfId="0" applyNumberFormat="1" applyFont="1" applyAlignment="1">
      <alignment vertical="center"/>
    </xf>
    <xf numFmtId="43" fontId="7" fillId="0" borderId="0" xfId="0" applyNumberFormat="1" applyFont="1" applyAlignment="1">
      <alignment horizontal="center" vertical="center" wrapText="1"/>
    </xf>
    <xf numFmtId="43" fontId="7" fillId="0" borderId="0" xfId="0" applyNumberFormat="1" applyFont="1" applyAlignment="1">
      <alignment horizontal="center" vertical="center"/>
    </xf>
    <xf numFmtId="43" fontId="7" fillId="0" borderId="0" xfId="0" applyNumberFormat="1" applyFont="1" applyAlignment="1">
      <alignment vertical="center"/>
    </xf>
    <xf numFmtId="43" fontId="7" fillId="4" borderId="0" xfId="0" applyNumberFormat="1" applyFont="1" applyFill="1" applyAlignment="1">
      <alignment horizontal="center" vertical="center" wrapText="1"/>
    </xf>
    <xf numFmtId="43" fontId="7" fillId="4" borderId="0" xfId="0" applyNumberFormat="1" applyFont="1" applyFill="1" applyAlignment="1">
      <alignment horizontal="center" vertical="center"/>
    </xf>
    <xf numFmtId="43" fontId="7" fillId="4" borderId="0" xfId="0" applyNumberFormat="1" applyFont="1" applyFill="1" applyAlignment="1">
      <alignment vertical="center"/>
    </xf>
    <xf numFmtId="43" fontId="6" fillId="0" borderId="4" xfId="0" applyNumberFormat="1" applyFont="1" applyBorder="1" applyAlignment="1">
      <alignment vertical="center"/>
    </xf>
    <xf numFmtId="1" fontId="6" fillId="0" borderId="2" xfId="0" applyNumberFormat="1" applyFont="1" applyBorder="1" applyAlignment="1">
      <alignment horizontal="center" vertical="center"/>
    </xf>
    <xf numFmtId="43" fontId="6" fillId="0" borderId="2" xfId="0" applyNumberFormat="1" applyFont="1" applyBorder="1" applyAlignment="1">
      <alignment horizontal="center" vertical="center" wrapText="1"/>
    </xf>
    <xf numFmtId="1" fontId="6" fillId="0" borderId="2" xfId="0" applyNumberFormat="1" applyFont="1" applyBorder="1" applyAlignment="1">
      <alignment horizontal="center"/>
    </xf>
    <xf numFmtId="165" fontId="6" fillId="0" borderId="0" xfId="0" applyNumberFormat="1" applyFont="1"/>
    <xf numFmtId="1" fontId="6" fillId="0" borderId="0" xfId="0" applyNumberFormat="1" applyFont="1" applyAlignment="1">
      <alignment horizontal="center"/>
    </xf>
    <xf numFmtId="43" fontId="6" fillId="0" borderId="0" xfId="0" applyNumberFormat="1" applyFont="1" applyAlignment="1">
      <alignment horizontal="center" vertical="center" wrapText="1"/>
    </xf>
    <xf numFmtId="43" fontId="6" fillId="0" borderId="4" xfId="1" applyFont="1" applyFill="1" applyBorder="1" applyAlignment="1">
      <alignment horizontal="right" vertical="center"/>
    </xf>
    <xf numFmtId="43" fontId="6" fillId="0" borderId="4" xfId="0" applyNumberFormat="1" applyFont="1" applyBorder="1"/>
    <xf numFmtId="43" fontId="6" fillId="0" borderId="2" xfId="0" applyNumberFormat="1" applyFont="1" applyBorder="1"/>
    <xf numFmtId="43" fontId="7" fillId="0" borderId="0" xfId="0" applyNumberFormat="1" applyFont="1" applyAlignment="1">
      <alignment horizontal="center"/>
    </xf>
    <xf numFmtId="43" fontId="7" fillId="0" borderId="0" xfId="0" applyNumberFormat="1" applyFont="1" applyAlignment="1">
      <alignment wrapText="1"/>
    </xf>
    <xf numFmtId="43" fontId="15" fillId="0" borderId="2" xfId="0" applyNumberFormat="1" applyFont="1" applyBorder="1" applyAlignment="1">
      <alignment horizontal="center"/>
    </xf>
    <xf numFmtId="43" fontId="15" fillId="0" borderId="0" xfId="0" applyNumberFormat="1" applyFont="1"/>
    <xf numFmtId="43" fontId="6" fillId="0" borderId="5" xfId="0" applyNumberFormat="1" applyFont="1" applyBorder="1" applyAlignment="1">
      <alignment vertical="center"/>
    </xf>
    <xf numFmtId="43" fontId="6" fillId="0" borderId="5" xfId="0" applyNumberFormat="1" applyFont="1" applyBorder="1"/>
    <xf numFmtId="43" fontId="12" fillId="0" borderId="7" xfId="0" applyNumberFormat="1" applyFont="1" applyBorder="1" applyAlignment="1">
      <alignment vertical="center"/>
    </xf>
    <xf numFmtId="43" fontId="12" fillId="0" borderId="7" xfId="0" applyNumberFormat="1" applyFont="1" applyBorder="1"/>
    <xf numFmtId="43" fontId="6" fillId="0" borderId="11" xfId="0" applyNumberFormat="1" applyFont="1" applyBorder="1" applyAlignment="1">
      <alignment horizontal="center" vertical="center"/>
    </xf>
    <xf numFmtId="43" fontId="6" fillId="0" borderId="10" xfId="0" applyNumberFormat="1" applyFont="1" applyBorder="1" applyAlignment="1">
      <alignment horizontal="center" vertical="center"/>
    </xf>
    <xf numFmtId="43" fontId="6" fillId="0" borderId="14" xfId="0" applyNumberFormat="1" applyFont="1" applyBorder="1" applyAlignment="1">
      <alignment horizontal="center"/>
    </xf>
    <xf numFmtId="43" fontId="6" fillId="0" borderId="14" xfId="0" applyNumberFormat="1" applyFont="1" applyBorder="1" applyAlignment="1">
      <alignment horizontal="center" vertical="center"/>
    </xf>
    <xf numFmtId="43" fontId="6" fillId="0" borderId="5" xfId="0" applyNumberFormat="1" applyFont="1" applyBorder="1" applyAlignment="1">
      <alignment horizontal="center" vertical="center" wrapText="1"/>
    </xf>
    <xf numFmtId="43" fontId="12" fillId="0" borderId="15" xfId="0" applyNumberFormat="1" applyFont="1" applyBorder="1" applyAlignment="1">
      <alignment vertical="center"/>
    </xf>
    <xf numFmtId="43" fontId="6" fillId="6" borderId="16" xfId="0" applyNumberFormat="1" applyFont="1" applyFill="1" applyBorder="1"/>
    <xf numFmtId="1" fontId="6" fillId="6" borderId="0" xfId="0" applyNumberFormat="1" applyFont="1" applyFill="1" applyAlignment="1">
      <alignment horizontal="center"/>
    </xf>
    <xf numFmtId="39" fontId="12" fillId="0" borderId="7" xfId="0" applyNumberFormat="1" applyFont="1" applyBorder="1"/>
    <xf numFmtId="43" fontId="6" fillId="0" borderId="5" xfId="0" applyNumberFormat="1" applyFont="1" applyBorder="1" applyAlignment="1">
      <alignment vertical="center" wrapText="1"/>
    </xf>
    <xf numFmtId="43" fontId="7" fillId="0" borderId="0" xfId="0" applyNumberFormat="1" applyFont="1" applyAlignment="1">
      <alignment horizontal="centerContinuous"/>
    </xf>
    <xf numFmtId="1" fontId="13" fillId="0" borderId="0" xfId="0" applyNumberFormat="1" applyFont="1" applyAlignment="1">
      <alignment horizontal="centerContinuous" wrapText="1"/>
    </xf>
    <xf numFmtId="43" fontId="12" fillId="0" borderId="0" xfId="0" applyNumberFormat="1" applyFont="1" applyAlignment="1">
      <alignment vertical="center"/>
    </xf>
    <xf numFmtId="43" fontId="14" fillId="2" borderId="0" xfId="0" applyNumberFormat="1" applyFont="1" applyFill="1"/>
    <xf numFmtId="43" fontId="12" fillId="0" borderId="1" xfId="0" applyNumberFormat="1" applyFont="1" applyBorder="1" applyAlignment="1">
      <alignment vertical="center"/>
    </xf>
    <xf numFmtId="43" fontId="6" fillId="0" borderId="17" xfId="0" applyNumberFormat="1" applyFont="1" applyBorder="1"/>
    <xf numFmtId="43" fontId="17" fillId="0" borderId="1" xfId="0" applyNumberFormat="1" applyFont="1" applyBorder="1" applyAlignment="1">
      <alignment horizontal="centerContinuous"/>
    </xf>
    <xf numFmtId="1" fontId="18" fillId="0" borderId="13" xfId="0" applyNumberFormat="1" applyFont="1" applyBorder="1" applyAlignment="1">
      <alignment horizontal="centerContinuous"/>
    </xf>
    <xf numFmtId="43" fontId="19" fillId="2" borderId="1" xfId="0" applyNumberFormat="1" applyFont="1" applyFill="1" applyBorder="1"/>
    <xf numFmtId="1" fontId="18" fillId="0" borderId="12" xfId="0" applyNumberFormat="1" applyFont="1" applyBorder="1" applyAlignment="1">
      <alignment horizontal="centerContinuous"/>
    </xf>
    <xf numFmtId="43" fontId="20" fillId="0" borderId="12" xfId="0" applyNumberFormat="1" applyFont="1" applyBorder="1" applyAlignment="1">
      <alignment horizontal="centerContinuous"/>
    </xf>
    <xf numFmtId="43" fontId="20" fillId="0" borderId="1" xfId="0" applyNumberFormat="1" applyFont="1" applyBorder="1" applyAlignment="1">
      <alignment horizontal="centerContinuous"/>
    </xf>
    <xf numFmtId="1" fontId="18" fillId="0" borderId="13" xfId="0" applyNumberFormat="1" applyFont="1" applyBorder="1" applyAlignment="1">
      <alignment horizontal="centerContinuous" wrapText="1"/>
    </xf>
    <xf numFmtId="43" fontId="19" fillId="2" borderId="7" xfId="0" applyNumberFormat="1" applyFont="1" applyFill="1" applyBorder="1" applyAlignment="1">
      <alignment vertical="center"/>
    </xf>
    <xf numFmtId="43" fontId="6" fillId="0" borderId="9" xfId="0" applyNumberFormat="1" applyFont="1" applyBorder="1" applyAlignment="1">
      <alignment horizontal="center" vertical="center"/>
    </xf>
    <xf numFmtId="43" fontId="12" fillId="0" borderId="8" xfId="0" applyNumberFormat="1" applyFont="1" applyBorder="1" applyAlignment="1">
      <alignment vertical="center"/>
    </xf>
    <xf numFmtId="166" fontId="7" fillId="0" borderId="0" xfId="0" applyNumberFormat="1" applyFont="1" applyAlignment="1">
      <alignment horizontal="center" vertical="center" wrapText="1"/>
    </xf>
    <xf numFmtId="5" fontId="6" fillId="0" borderId="0" xfId="0" applyNumberFormat="1" applyFont="1" applyAlignment="1">
      <alignment horizontal="center" vertical="center"/>
    </xf>
    <xf numFmtId="43" fontId="12" fillId="0" borderId="2" xfId="0" applyNumberFormat="1" applyFont="1" applyBorder="1" applyAlignment="1">
      <alignment horizontal="center"/>
    </xf>
    <xf numFmtId="0" fontId="12" fillId="0" borderId="3" xfId="0" applyFont="1" applyBorder="1" applyAlignment="1">
      <alignment horizontal="center"/>
    </xf>
    <xf numFmtId="43" fontId="6" fillId="0" borderId="0" xfId="0" applyNumberFormat="1" applyFont="1" applyAlignment="1">
      <alignment horizontal="center" wrapText="1"/>
    </xf>
    <xf numFmtId="43" fontId="6" fillId="7" borderId="0" xfId="0" applyNumberFormat="1" applyFont="1" applyFill="1"/>
    <xf numFmtId="43" fontId="11" fillId="7" borderId="0" xfId="0" applyNumberFormat="1" applyFont="1" applyFill="1"/>
    <xf numFmtId="43" fontId="21" fillId="0" borderId="0" xfId="0" applyNumberFormat="1" applyFont="1"/>
    <xf numFmtId="43" fontId="21" fillId="0" borderId="1" xfId="0" applyNumberFormat="1" applyFont="1" applyBorder="1"/>
    <xf numFmtId="43" fontId="6" fillId="0" borderId="19" xfId="0" applyNumberFormat="1" applyFont="1" applyBorder="1" applyAlignment="1">
      <alignment horizontal="center"/>
    </xf>
    <xf numFmtId="43" fontId="6" fillId="0" borderId="2" xfId="0" applyNumberFormat="1" applyFont="1" applyBorder="1" applyAlignment="1">
      <alignment horizontal="center" vertical="center"/>
    </xf>
    <xf numFmtId="43" fontId="11" fillId="0" borderId="0" xfId="0" applyNumberFormat="1" applyFont="1" applyAlignment="1">
      <alignment vertical="center"/>
    </xf>
    <xf numFmtId="43" fontId="16" fillId="3" borderId="0" xfId="0" applyNumberFormat="1" applyFont="1" applyFill="1" applyAlignment="1">
      <alignment horizontal="center" vertical="center"/>
    </xf>
    <xf numFmtId="43" fontId="21" fillId="2" borderId="18" xfId="0" applyNumberFormat="1" applyFont="1" applyFill="1" applyBorder="1" applyAlignment="1">
      <alignment horizontal="center" vertical="center"/>
    </xf>
    <xf numFmtId="43" fontId="10" fillId="0" borderId="0" xfId="0" applyNumberFormat="1" applyFont="1" applyAlignment="1">
      <alignment vertical="center"/>
    </xf>
    <xf numFmtId="43" fontId="6" fillId="0" borderId="7" xfId="0" applyNumberFormat="1" applyFont="1" applyBorder="1" applyAlignment="1">
      <alignment vertical="center"/>
    </xf>
    <xf numFmtId="43" fontId="12" fillId="0" borderId="2" xfId="0" applyNumberFormat="1" applyFont="1" applyBorder="1" applyAlignment="1">
      <alignment vertical="center"/>
    </xf>
    <xf numFmtId="43" fontId="21" fillId="0" borderId="20" xfId="0" applyNumberFormat="1" applyFont="1" applyBorder="1" applyAlignment="1">
      <alignment vertical="center"/>
    </xf>
    <xf numFmtId="43" fontId="6" fillId="0" borderId="14" xfId="0" applyNumberFormat="1" applyFont="1" applyBorder="1" applyAlignment="1">
      <alignment horizontal="center" vertical="center" wrapText="1"/>
    </xf>
    <xf numFmtId="39" fontId="12" fillId="0" borderId="5" xfId="0" applyNumberFormat="1" applyFont="1" applyBorder="1"/>
    <xf numFmtId="43" fontId="6" fillId="0" borderId="7" xfId="0" applyNumberFormat="1" applyFont="1" applyBorder="1" applyAlignment="1">
      <alignment vertical="center" wrapText="1"/>
    </xf>
    <xf numFmtId="39" fontId="12" fillId="0" borderId="17" xfId="0" applyNumberFormat="1" applyFont="1" applyBorder="1"/>
    <xf numFmtId="43" fontId="6" fillId="0" borderId="4" xfId="0" applyNumberFormat="1" applyFont="1" applyBorder="1" applyAlignment="1">
      <alignment horizontal="center" vertical="center"/>
    </xf>
    <xf numFmtId="43" fontId="6" fillId="0" borderId="7" xfId="0" applyNumberFormat="1" applyFont="1" applyBorder="1"/>
    <xf numFmtId="43" fontId="6" fillId="0" borderId="21" xfId="0" applyNumberFormat="1" applyFont="1" applyBorder="1"/>
    <xf numFmtId="43" fontId="20" fillId="0" borderId="0" xfId="0" applyNumberFormat="1" applyFont="1" applyAlignment="1">
      <alignment horizontal="center"/>
    </xf>
    <xf numFmtId="43" fontId="19" fillId="2" borderId="0" xfId="0" applyNumberFormat="1" applyFont="1" applyFill="1"/>
    <xf numFmtId="43" fontId="6" fillId="0" borderId="2" xfId="0" applyNumberFormat="1" applyFont="1" applyBorder="1" applyAlignment="1">
      <alignment vertical="center"/>
    </xf>
    <xf numFmtId="43" fontId="6" fillId="0" borderId="5" xfId="0" applyNumberFormat="1" applyFont="1" applyBorder="1" applyAlignment="1">
      <alignment horizontal="left" vertical="center" wrapText="1"/>
    </xf>
    <xf numFmtId="43" fontId="6" fillId="0" borderId="5" xfId="0" applyNumberFormat="1" applyFont="1" applyBorder="1" applyAlignment="1">
      <alignment horizontal="left" wrapText="1"/>
    </xf>
    <xf numFmtId="43" fontId="6" fillId="0" borderId="7" xfId="0" applyNumberFormat="1" applyFont="1" applyBorder="1" applyAlignment="1">
      <alignment horizontal="left" vertical="center" wrapText="1"/>
    </xf>
  </cellXfs>
  <cellStyles count="3">
    <cellStyle name="Comma" xfId="1" builtinId="3"/>
    <cellStyle name="Normal" xfId="0" builtinId="0"/>
    <cellStyle name="Percent" xfId="2" builtinId="5"/>
  </cellStyles>
  <dxfs count="5">
    <dxf>
      <font>
        <b val="0"/>
        <i val="0"/>
        <strike val="0"/>
        <condense val="0"/>
        <extend val="0"/>
        <outline val="0"/>
        <shadow val="0"/>
        <u val="none"/>
        <vertAlign val="baseline"/>
        <sz val="12"/>
        <color theme="1"/>
        <name val="Mulish"/>
        <scheme val="none"/>
      </font>
      <numFmt numFmtId="5" formatCode="#,##0_);\(#,##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Mulish"/>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Mulish"/>
        <scheme val="none"/>
      </font>
      <alignment horizontal="center" vertical="center" textRotation="0" wrapText="0" indent="0" justifyLastLine="0" shrinkToFit="0" readingOrder="0"/>
    </dxf>
    <dxf>
      <border outline="0">
        <top style="thin">
          <color indexed="64"/>
        </top>
      </border>
    </dxf>
    <dxf>
      <border outline="0">
        <bottom style="thin">
          <color indexed="64"/>
        </bottom>
      </border>
    </dxf>
  </dxfs>
  <tableStyles count="0" defaultTableStyle="TableStyleMedium9" defaultPivotStyle="PivotStyleLight16"/>
  <colors>
    <mruColors>
      <color rgb="FF072D63"/>
      <color rgb="FFFFDD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66674</xdr:colOff>
      <xdr:row>3</xdr:row>
      <xdr:rowOff>104774</xdr:rowOff>
    </xdr:from>
    <xdr:to>
      <xdr:col>4</xdr:col>
      <xdr:colOff>2285999</xdr:colOff>
      <xdr:row>17</xdr:row>
      <xdr:rowOff>133350</xdr:rowOff>
    </xdr:to>
    <xdr:sp macro="" textlink="">
      <xdr:nvSpPr>
        <xdr:cNvPr id="2" name="TextBox 1">
          <a:extLst>
            <a:ext uri="{FF2B5EF4-FFF2-40B4-BE49-F238E27FC236}">
              <a16:creationId xmlns:a16="http://schemas.microsoft.com/office/drawing/2014/main" id="{5CBF91C6-739E-4BF5-AD3D-60BD5FEEDDFF}"/>
            </a:ext>
          </a:extLst>
        </xdr:cNvPr>
        <xdr:cNvSpPr txBox="1"/>
      </xdr:nvSpPr>
      <xdr:spPr>
        <a:xfrm>
          <a:off x="66674" y="1514474"/>
          <a:ext cx="10353675" cy="3762376"/>
        </a:xfrm>
        <a:prstGeom prst="rect">
          <a:avLst/>
        </a:prstGeom>
        <a:solidFill>
          <a:srgbClr val="072D6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bg1"/>
              </a:solidFill>
              <a:latin typeface="Mulish" pitchFamily="2" charset="0"/>
            </a:rPr>
            <a:t>Notes:</a:t>
          </a:r>
        </a:p>
        <a:p>
          <a:r>
            <a:rPr lang="en-CA" sz="1400" b="1">
              <a:solidFill>
                <a:schemeClr val="bg1"/>
              </a:solidFill>
              <a:latin typeface="Mulish" pitchFamily="2" charset="0"/>
            </a:rPr>
            <a:t>This</a:t>
          </a:r>
          <a:r>
            <a:rPr lang="en-CA" sz="1400" b="1" baseline="0">
              <a:solidFill>
                <a:schemeClr val="bg1"/>
              </a:solidFill>
              <a:latin typeface="Mulish" pitchFamily="2" charset="0"/>
            </a:rPr>
            <a:t> worksheet is intended to assist you in calculating your president's Release Time grant. It is not required to submit the application, but is highly recommended. </a:t>
          </a:r>
        </a:p>
        <a:p>
          <a:endParaRPr lang="en-CA" sz="1400" b="1">
            <a:solidFill>
              <a:schemeClr val="bg1"/>
            </a:solidFill>
            <a:latin typeface="Mulish" pitchFamily="2" charset="0"/>
          </a:endParaRPr>
        </a:p>
        <a:p>
          <a:r>
            <a:rPr lang="en-CA" sz="1400" b="1" baseline="0">
              <a:solidFill>
                <a:schemeClr val="bg1"/>
              </a:solidFill>
              <a:latin typeface="Mulish" pitchFamily="2" charset="0"/>
            </a:rPr>
            <a:t>Legend</a:t>
          </a:r>
        </a:p>
        <a:p>
          <a:r>
            <a:rPr lang="en-CA" sz="1400" b="0" baseline="0">
              <a:solidFill>
                <a:schemeClr val="bg1"/>
              </a:solidFill>
              <a:latin typeface="Mulish" pitchFamily="2" charset="0"/>
            </a:rPr>
            <a:t>Cells in red border: Editable cells</a:t>
          </a:r>
        </a:p>
        <a:p>
          <a:r>
            <a:rPr lang="en-CA" sz="1400" b="0" baseline="0">
              <a:solidFill>
                <a:schemeClr val="bg1"/>
              </a:solidFill>
              <a:latin typeface="Mulish" pitchFamily="2" charset="0"/>
            </a:rPr>
            <a:t>Values in blue font: calculated fields </a:t>
          </a:r>
        </a:p>
        <a:p>
          <a:endParaRPr lang="en-CA" sz="1400" b="0" baseline="0">
            <a:solidFill>
              <a:schemeClr val="bg1"/>
            </a:solidFill>
            <a:latin typeface="Mulish" pitchFamily="2" charset="0"/>
          </a:endParaRPr>
        </a:p>
        <a:p>
          <a:r>
            <a:rPr lang="en-CA" sz="1400" b="0">
              <a:solidFill>
                <a:schemeClr val="bg1"/>
              </a:solidFill>
              <a:latin typeface="Mulish" pitchFamily="2" charset="0"/>
            </a:rPr>
            <a:t>Fill</a:t>
          </a:r>
          <a:r>
            <a:rPr lang="en-CA" sz="1400" b="0" baseline="0">
              <a:solidFill>
                <a:schemeClr val="bg1"/>
              </a:solidFill>
              <a:latin typeface="Mulish" pitchFamily="2" charset="0"/>
            </a:rPr>
            <a:t> in the cells within the red borders under sections I and II. Not all the fields fill be applicable. In which case, leave blank or input "0". The most common benefits have been prepopulated, these can be edited as labels/names may differ amongst school districts. Additional spaces have been provided for extra line items.</a:t>
          </a:r>
        </a:p>
        <a:p>
          <a:br>
            <a:rPr lang="en-CA" sz="1400" b="0" baseline="0">
              <a:solidFill>
                <a:schemeClr val="bg1"/>
              </a:solidFill>
              <a:latin typeface="Mulish" pitchFamily="2" charset="0"/>
            </a:rPr>
          </a:br>
          <a:r>
            <a:rPr lang="en-CA" sz="1400" b="0" baseline="0">
              <a:solidFill>
                <a:schemeClr val="bg1"/>
              </a:solidFill>
              <a:latin typeface="Mulish" pitchFamily="2" charset="0"/>
            </a:rPr>
            <a:t>If your supporting documents are based on a monthly invoice, used the sheet "2024-25 (New-monthly)". For supporting documents presented annually, use the sheet "2024-25 (New-Annual)".</a:t>
          </a:r>
        </a:p>
        <a:p>
          <a:endParaRPr lang="en-CA" sz="1400" b="0" baseline="0">
            <a:solidFill>
              <a:schemeClr val="bg1"/>
            </a:solidFill>
            <a:latin typeface="Mulish" pitchFamily="2" charset="0"/>
          </a:endParaRPr>
        </a:p>
        <a:p>
          <a:r>
            <a:rPr lang="en-CA" sz="1400" b="0" baseline="0">
              <a:solidFill>
                <a:schemeClr val="bg1"/>
              </a:solidFill>
              <a:latin typeface="Mulish" pitchFamily="2" charset="0"/>
            </a:rPr>
            <a:t>For additional assistance, please contact grants@bctf.ca</a:t>
          </a:r>
          <a:endParaRPr lang="en-CA" sz="1400" b="0">
            <a:solidFill>
              <a:schemeClr val="bg1"/>
            </a:solidFill>
            <a:latin typeface="Mulish" pitchFamily="2" charset="0"/>
          </a:endParaRPr>
        </a:p>
      </xdr:txBody>
    </xdr:sp>
    <xdr:clientData/>
  </xdr:twoCellAnchor>
  <xdr:twoCellAnchor editAs="oneCell">
    <xdr:from>
      <xdr:col>0</xdr:col>
      <xdr:colOff>85725</xdr:colOff>
      <xdr:row>0</xdr:row>
      <xdr:rowOff>133350</xdr:rowOff>
    </xdr:from>
    <xdr:to>
      <xdr:col>0</xdr:col>
      <xdr:colOff>1382544</xdr:colOff>
      <xdr:row>1</xdr:row>
      <xdr:rowOff>28575</xdr:rowOff>
    </xdr:to>
    <xdr:pic>
      <xdr:nvPicPr>
        <xdr:cNvPr id="3" name="Picture 2">
          <a:extLst>
            <a:ext uri="{FF2B5EF4-FFF2-40B4-BE49-F238E27FC236}">
              <a16:creationId xmlns:a16="http://schemas.microsoft.com/office/drawing/2014/main" id="{D587242F-F245-40F0-A923-3EEB922E6EE8}"/>
            </a:ext>
          </a:extLst>
        </xdr:cNvPr>
        <xdr:cNvPicPr>
          <a:picLocks noChangeAspect="1"/>
        </xdr:cNvPicPr>
      </xdr:nvPicPr>
      <xdr:blipFill>
        <a:blip xmlns:r="http://schemas.openxmlformats.org/officeDocument/2006/relationships" r:embed="rId1"/>
        <a:stretch>
          <a:fillRect/>
        </a:stretch>
      </xdr:blipFill>
      <xdr:spPr>
        <a:xfrm>
          <a:off x="85725" y="133350"/>
          <a:ext cx="1296819"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66674</xdr:colOff>
      <xdr:row>3</xdr:row>
      <xdr:rowOff>104774</xdr:rowOff>
    </xdr:from>
    <xdr:to>
      <xdr:col>4</xdr:col>
      <xdr:colOff>2276475</xdr:colOff>
      <xdr:row>17</xdr:row>
      <xdr:rowOff>133350</xdr:rowOff>
    </xdr:to>
    <xdr:sp macro="" textlink="">
      <xdr:nvSpPr>
        <xdr:cNvPr id="2" name="TextBox 1">
          <a:extLst>
            <a:ext uri="{FF2B5EF4-FFF2-40B4-BE49-F238E27FC236}">
              <a16:creationId xmlns:a16="http://schemas.microsoft.com/office/drawing/2014/main" id="{211D69C5-D10C-4013-B23A-D873F267F821}"/>
            </a:ext>
          </a:extLst>
        </xdr:cNvPr>
        <xdr:cNvSpPr txBox="1"/>
      </xdr:nvSpPr>
      <xdr:spPr>
        <a:xfrm>
          <a:off x="66674" y="1514474"/>
          <a:ext cx="10344151" cy="3762376"/>
        </a:xfrm>
        <a:prstGeom prst="rect">
          <a:avLst/>
        </a:prstGeom>
        <a:solidFill>
          <a:srgbClr val="072D6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bg1"/>
              </a:solidFill>
              <a:latin typeface="Mulish" pitchFamily="2" charset="0"/>
            </a:rPr>
            <a:t>Notes:</a:t>
          </a:r>
        </a:p>
        <a:p>
          <a:r>
            <a:rPr lang="en-CA" sz="1400" b="1">
              <a:solidFill>
                <a:schemeClr val="bg1"/>
              </a:solidFill>
              <a:latin typeface="Mulish" pitchFamily="2" charset="0"/>
            </a:rPr>
            <a:t>This</a:t>
          </a:r>
          <a:r>
            <a:rPr lang="en-CA" sz="1400" b="1" baseline="0">
              <a:solidFill>
                <a:schemeClr val="bg1"/>
              </a:solidFill>
              <a:latin typeface="Mulish" pitchFamily="2" charset="0"/>
            </a:rPr>
            <a:t> worksheet is intended to assist you in calculating your president's Release Time grant. It is not required to submit the application, but is highly recemmened.</a:t>
          </a:r>
        </a:p>
        <a:p>
          <a:endParaRPr lang="en-CA" sz="1400" b="1">
            <a:solidFill>
              <a:schemeClr val="bg1"/>
            </a:solidFill>
            <a:latin typeface="Mulish" pitchFamily="2" charset="0"/>
          </a:endParaRPr>
        </a:p>
        <a:p>
          <a:r>
            <a:rPr lang="en-CA" sz="1400" b="1" baseline="0">
              <a:solidFill>
                <a:schemeClr val="bg1"/>
              </a:solidFill>
              <a:latin typeface="Mulish" pitchFamily="2" charset="0"/>
            </a:rPr>
            <a:t>Legend</a:t>
          </a:r>
        </a:p>
        <a:p>
          <a:r>
            <a:rPr lang="en-CA" sz="1400" b="0" baseline="0">
              <a:solidFill>
                <a:schemeClr val="bg1"/>
              </a:solidFill>
              <a:latin typeface="Mulish" pitchFamily="2" charset="0"/>
            </a:rPr>
            <a:t>Cells in red border: Editable cells</a:t>
          </a:r>
        </a:p>
        <a:p>
          <a:r>
            <a:rPr lang="en-CA" sz="1400" b="0" baseline="0">
              <a:solidFill>
                <a:schemeClr val="bg1"/>
              </a:solidFill>
              <a:latin typeface="Mulish" pitchFamily="2" charset="0"/>
            </a:rPr>
            <a:t>Values in blue font: calculated fields </a:t>
          </a:r>
        </a:p>
        <a:p>
          <a:endParaRPr lang="en-CA" sz="1400" b="0" baseline="0">
            <a:solidFill>
              <a:schemeClr val="bg1"/>
            </a:solidFill>
            <a:latin typeface="Mulish" pitchFamily="2" charset="0"/>
          </a:endParaRPr>
        </a:p>
        <a:p>
          <a:r>
            <a:rPr lang="en-CA" sz="1400" b="0">
              <a:solidFill>
                <a:schemeClr val="bg1"/>
              </a:solidFill>
              <a:latin typeface="Mulish" pitchFamily="2" charset="0"/>
            </a:rPr>
            <a:t>Fill</a:t>
          </a:r>
          <a:r>
            <a:rPr lang="en-CA" sz="1400" b="0" baseline="0">
              <a:solidFill>
                <a:schemeClr val="bg1"/>
              </a:solidFill>
              <a:latin typeface="Mulish" pitchFamily="2" charset="0"/>
            </a:rPr>
            <a:t> in the cells within the red borders under sections I and II. Not all the fields fill be applicable. In which case, leave blank or input "0". The most common benefits have been prepopulated, these can be edited as labels/names may differ amongst school districts. Additional spaces have been provided for extra line items.</a:t>
          </a:r>
        </a:p>
        <a:p>
          <a:br>
            <a:rPr lang="en-CA" sz="1400" b="0" baseline="0">
              <a:solidFill>
                <a:schemeClr val="bg1"/>
              </a:solidFill>
              <a:latin typeface="Mulish" pitchFamily="2" charset="0"/>
            </a:rPr>
          </a:br>
          <a:r>
            <a:rPr lang="en-CA" sz="1400" b="0" baseline="0">
              <a:solidFill>
                <a:schemeClr val="bg1"/>
              </a:solidFill>
              <a:latin typeface="Mulish" pitchFamily="2" charset="0"/>
            </a:rPr>
            <a:t>If your supporting documents are based on a monthly invoice, used the sheet "2024-25 (New-monthly)". For supporting documents presented annually, use the sheet "2024-25 (New-Annual)".</a:t>
          </a:r>
        </a:p>
        <a:p>
          <a:endParaRPr lang="en-CA" sz="1400" b="0" baseline="0">
            <a:solidFill>
              <a:schemeClr val="bg1"/>
            </a:solidFill>
            <a:latin typeface="Mulish" pitchFamily="2" charset="0"/>
          </a:endParaRPr>
        </a:p>
        <a:p>
          <a:r>
            <a:rPr lang="en-CA" sz="1400" b="0" baseline="0">
              <a:solidFill>
                <a:schemeClr val="bg1"/>
              </a:solidFill>
              <a:latin typeface="Mulish" pitchFamily="2" charset="0"/>
            </a:rPr>
            <a:t>For additional assistance, please contact grants@bctf.ca</a:t>
          </a:r>
          <a:endParaRPr lang="en-CA" sz="1400" b="0">
            <a:solidFill>
              <a:schemeClr val="bg1"/>
            </a:solidFill>
            <a:latin typeface="Mulish" pitchFamily="2" charset="0"/>
          </a:endParaRPr>
        </a:p>
      </xdr:txBody>
    </xdr:sp>
    <xdr:clientData/>
  </xdr:twoCellAnchor>
  <xdr:twoCellAnchor editAs="oneCell">
    <xdr:from>
      <xdr:col>0</xdr:col>
      <xdr:colOff>85725</xdr:colOff>
      <xdr:row>0</xdr:row>
      <xdr:rowOff>133350</xdr:rowOff>
    </xdr:from>
    <xdr:to>
      <xdr:col>0</xdr:col>
      <xdr:colOff>1382544</xdr:colOff>
      <xdr:row>1</xdr:row>
      <xdr:rowOff>28575</xdr:rowOff>
    </xdr:to>
    <xdr:pic>
      <xdr:nvPicPr>
        <xdr:cNvPr id="3" name="Picture 2">
          <a:extLst>
            <a:ext uri="{FF2B5EF4-FFF2-40B4-BE49-F238E27FC236}">
              <a16:creationId xmlns:a16="http://schemas.microsoft.com/office/drawing/2014/main" id="{04C050E9-0F63-47B4-96F8-443333B37CEF}"/>
            </a:ext>
          </a:extLst>
        </xdr:cNvPr>
        <xdr:cNvPicPr>
          <a:picLocks noChangeAspect="1"/>
        </xdr:cNvPicPr>
      </xdr:nvPicPr>
      <xdr:blipFill>
        <a:blip xmlns:r="http://schemas.openxmlformats.org/officeDocument/2006/relationships" r:embed="rId1"/>
        <a:stretch>
          <a:fillRect/>
        </a:stretch>
      </xdr:blipFill>
      <xdr:spPr>
        <a:xfrm>
          <a:off x="85725" y="133350"/>
          <a:ext cx="1296819"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133350</xdr:rowOff>
    </xdr:from>
    <xdr:to>
      <xdr:col>0</xdr:col>
      <xdr:colOff>1382544</xdr:colOff>
      <xdr:row>1</xdr:row>
      <xdr:rowOff>28575</xdr:rowOff>
    </xdr:to>
    <xdr:pic>
      <xdr:nvPicPr>
        <xdr:cNvPr id="3" name="Picture 2">
          <a:extLst>
            <a:ext uri="{FF2B5EF4-FFF2-40B4-BE49-F238E27FC236}">
              <a16:creationId xmlns:a16="http://schemas.microsoft.com/office/drawing/2014/main" id="{C690F68E-8889-475D-9F9A-8AD03F6F89AE}"/>
            </a:ext>
          </a:extLst>
        </xdr:cNvPr>
        <xdr:cNvPicPr>
          <a:picLocks noChangeAspect="1"/>
        </xdr:cNvPicPr>
      </xdr:nvPicPr>
      <xdr:blipFill>
        <a:blip xmlns:r="http://schemas.openxmlformats.org/officeDocument/2006/relationships" r:embed="rId1"/>
        <a:stretch>
          <a:fillRect/>
        </a:stretch>
      </xdr:blipFill>
      <xdr:spPr>
        <a:xfrm>
          <a:off x="85725" y="133350"/>
          <a:ext cx="1296819" cy="771525"/>
        </a:xfrm>
        <a:prstGeom prst="rect">
          <a:avLst/>
        </a:prstGeom>
      </xdr:spPr>
    </xdr:pic>
    <xdr:clientData/>
  </xdr:twoCellAnchor>
  <xdr:twoCellAnchor>
    <xdr:from>
      <xdr:col>0</xdr:col>
      <xdr:colOff>47625</xdr:colOff>
      <xdr:row>3</xdr:row>
      <xdr:rowOff>104775</xdr:rowOff>
    </xdr:from>
    <xdr:to>
      <xdr:col>4</xdr:col>
      <xdr:colOff>2257426</xdr:colOff>
      <xdr:row>17</xdr:row>
      <xdr:rowOff>133351</xdr:rowOff>
    </xdr:to>
    <xdr:sp macro="" textlink="">
      <xdr:nvSpPr>
        <xdr:cNvPr id="4" name="TextBox 3">
          <a:extLst>
            <a:ext uri="{FF2B5EF4-FFF2-40B4-BE49-F238E27FC236}">
              <a16:creationId xmlns:a16="http://schemas.microsoft.com/office/drawing/2014/main" id="{FA0D687C-3D7D-4DD0-8FFA-E4986EB3C54B}"/>
            </a:ext>
          </a:extLst>
        </xdr:cNvPr>
        <xdr:cNvSpPr txBox="1"/>
      </xdr:nvSpPr>
      <xdr:spPr>
        <a:xfrm>
          <a:off x="47625" y="1514475"/>
          <a:ext cx="10344151" cy="3762376"/>
        </a:xfrm>
        <a:prstGeom prst="rect">
          <a:avLst/>
        </a:prstGeom>
        <a:solidFill>
          <a:srgbClr val="072D6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bg1"/>
              </a:solidFill>
              <a:latin typeface="Mulish" pitchFamily="2" charset="0"/>
            </a:rPr>
            <a:t>Notes:</a:t>
          </a:r>
        </a:p>
        <a:p>
          <a:r>
            <a:rPr lang="en-CA" sz="1400" b="1">
              <a:solidFill>
                <a:schemeClr val="bg1"/>
              </a:solidFill>
              <a:latin typeface="Mulish" pitchFamily="2" charset="0"/>
            </a:rPr>
            <a:t>This</a:t>
          </a:r>
          <a:r>
            <a:rPr lang="en-CA" sz="1400" b="1" baseline="0">
              <a:solidFill>
                <a:schemeClr val="bg1"/>
              </a:solidFill>
              <a:latin typeface="Mulish" pitchFamily="2" charset="0"/>
            </a:rPr>
            <a:t> worksheet is intended to assist you in calculating your president's Release Time grant. It is not required to submit the application. </a:t>
          </a:r>
        </a:p>
        <a:p>
          <a:endParaRPr lang="en-CA" sz="1400" b="1">
            <a:solidFill>
              <a:schemeClr val="bg1"/>
            </a:solidFill>
            <a:latin typeface="Mulish" pitchFamily="2" charset="0"/>
          </a:endParaRPr>
        </a:p>
        <a:p>
          <a:r>
            <a:rPr lang="en-CA" sz="1400" b="1" baseline="0">
              <a:solidFill>
                <a:schemeClr val="bg1"/>
              </a:solidFill>
              <a:latin typeface="Mulish" pitchFamily="2" charset="0"/>
            </a:rPr>
            <a:t>Legend</a:t>
          </a:r>
        </a:p>
        <a:p>
          <a:r>
            <a:rPr lang="en-CA" sz="1400" b="0" baseline="0">
              <a:solidFill>
                <a:schemeClr val="bg1"/>
              </a:solidFill>
              <a:latin typeface="Mulish" pitchFamily="2" charset="0"/>
            </a:rPr>
            <a:t>Cells in red border: Editable cells</a:t>
          </a:r>
        </a:p>
        <a:p>
          <a:r>
            <a:rPr lang="en-CA" sz="1400" b="0" baseline="0">
              <a:solidFill>
                <a:schemeClr val="bg1"/>
              </a:solidFill>
              <a:latin typeface="Mulish" pitchFamily="2" charset="0"/>
            </a:rPr>
            <a:t>Values in blue font: calculated fields </a:t>
          </a:r>
        </a:p>
        <a:p>
          <a:endParaRPr lang="en-CA" sz="1400" b="0" baseline="0">
            <a:solidFill>
              <a:schemeClr val="bg1"/>
            </a:solidFill>
            <a:latin typeface="Mulish" pitchFamily="2" charset="0"/>
          </a:endParaRPr>
        </a:p>
        <a:p>
          <a:r>
            <a:rPr lang="en-CA" sz="1400" b="0">
              <a:solidFill>
                <a:schemeClr val="bg1"/>
              </a:solidFill>
              <a:latin typeface="Mulish" pitchFamily="2" charset="0"/>
            </a:rPr>
            <a:t>Fill</a:t>
          </a:r>
          <a:r>
            <a:rPr lang="en-CA" sz="1400" b="0" baseline="0">
              <a:solidFill>
                <a:schemeClr val="bg1"/>
              </a:solidFill>
              <a:latin typeface="Mulish" pitchFamily="2" charset="0"/>
            </a:rPr>
            <a:t> in the cells within the red borders under sections I and II. Not all the fields fill be applicable. In which case, leave blank or input "0". The most common benefits have been prepopulated, these can be edited as labels/names may differ amongst school districts. Additional spaces have been provided for extra line items.</a:t>
          </a:r>
        </a:p>
        <a:p>
          <a:br>
            <a:rPr lang="en-CA" sz="1400" b="0" baseline="0">
              <a:solidFill>
                <a:schemeClr val="bg1"/>
              </a:solidFill>
              <a:latin typeface="Mulish" pitchFamily="2" charset="0"/>
            </a:rPr>
          </a:br>
          <a:r>
            <a:rPr lang="en-CA" sz="1400" b="0" baseline="0">
              <a:solidFill>
                <a:schemeClr val="bg1"/>
              </a:solidFill>
              <a:latin typeface="Mulish" pitchFamily="2" charset="0"/>
            </a:rPr>
            <a:t>If your supporting documents are based on a monthly invoice, used the sheet "2024-25 (New-monthly)". For supporting documents presented annually, use the sheet "2024-25 (New-Annual)".</a:t>
          </a:r>
        </a:p>
        <a:p>
          <a:endParaRPr lang="en-CA" sz="1400" b="0" baseline="0">
            <a:solidFill>
              <a:schemeClr val="bg1"/>
            </a:solidFill>
            <a:latin typeface="Mulish" pitchFamily="2" charset="0"/>
          </a:endParaRPr>
        </a:p>
        <a:p>
          <a:r>
            <a:rPr lang="en-CA" sz="1400" b="0" baseline="0">
              <a:solidFill>
                <a:schemeClr val="bg1"/>
              </a:solidFill>
              <a:latin typeface="Mulish" pitchFamily="2" charset="0"/>
            </a:rPr>
            <a:t>For additional assistance, please contact grants@bctf.ca</a:t>
          </a:r>
          <a:endParaRPr lang="en-CA" sz="1400" b="0">
            <a:solidFill>
              <a:schemeClr val="bg1"/>
            </a:solidFill>
            <a:latin typeface="Mulish" pitchFamily="2"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B9614B-6AD0-4130-99C5-B908D208113F}" name="Table1" displayName="Table1" ref="A1:C70" totalsRowShown="0" headerRowBorderDxfId="4" tableBorderDxfId="3">
  <autoFilter ref="A1:C70" xr:uid="{3DB9614B-6AD0-4130-99C5-B908D208113F}"/>
  <tableColumns count="3">
    <tableColumn id="1" xr3:uid="{4F61ACCC-1A46-4901-B08C-AF04B2698EEF}" name="Local No." dataDxfId="2"/>
    <tableColumn id="2" xr3:uid="{262E3FCC-C969-4EF1-9A58-E182F6700122}" name="Local Name" dataDxfId="1"/>
    <tableColumn id="3" xr3:uid="{0AD43631-15C2-4F41-A2CE-E924B9B1C75C}" name="FTE as of Sept 30,2023 (rounded up)"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D6BB-02A0-43F9-8408-B80C0F099860}">
  <dimension ref="A1:J71"/>
  <sheetViews>
    <sheetView showGridLines="0" tabSelected="1" topLeftCell="A24" workbookViewId="0">
      <selection activeCell="G2" sqref="G2"/>
    </sheetView>
  </sheetViews>
  <sheetFormatPr defaultColWidth="9.140625" defaultRowHeight="18" x14ac:dyDescent="0.35"/>
  <cols>
    <col min="1" max="1" width="41.7109375" style="15" customWidth="1"/>
    <col min="2" max="2" width="24.28515625" style="15" customWidth="1"/>
    <col min="3" max="3" width="31.7109375" style="15" customWidth="1"/>
    <col min="4" max="4" width="24.28515625" style="15" customWidth="1"/>
    <col min="5" max="5" width="34.28515625" style="15" customWidth="1"/>
    <col min="6" max="6" width="38.28515625" style="15" customWidth="1"/>
    <col min="7" max="9" width="9.140625" style="15"/>
    <col min="10" max="10" width="11.5703125" style="15" bestFit="1" customWidth="1"/>
    <col min="11" max="11" width="9.7109375" style="15" bestFit="1" customWidth="1"/>
    <col min="12" max="16384" width="9.140625" style="15"/>
  </cols>
  <sheetData>
    <row r="1" spans="1:1" ht="69" customHeight="1" x14ac:dyDescent="0.35"/>
    <row r="2" spans="1:1" ht="21" x14ac:dyDescent="0.4">
      <c r="A2" s="16" t="s">
        <v>27</v>
      </c>
    </row>
    <row r="3" spans="1:1" ht="21" x14ac:dyDescent="0.4">
      <c r="A3" s="16" t="s">
        <v>130</v>
      </c>
    </row>
    <row r="4" spans="1:1" ht="21" x14ac:dyDescent="0.4">
      <c r="A4" s="14"/>
    </row>
    <row r="5" spans="1:1" ht="21" x14ac:dyDescent="0.4">
      <c r="A5" s="14"/>
    </row>
    <row r="6" spans="1:1" ht="21" x14ac:dyDescent="0.4">
      <c r="A6" s="14"/>
    </row>
    <row r="7" spans="1:1" ht="21" x14ac:dyDescent="0.4">
      <c r="A7" s="14"/>
    </row>
    <row r="8" spans="1:1" ht="21" x14ac:dyDescent="0.4">
      <c r="A8" s="14"/>
    </row>
    <row r="9" spans="1:1" ht="21" x14ac:dyDescent="0.4">
      <c r="A9" s="14"/>
    </row>
    <row r="10" spans="1:1" ht="21" x14ac:dyDescent="0.4">
      <c r="A10" s="14"/>
    </row>
    <row r="11" spans="1:1" ht="21" x14ac:dyDescent="0.4">
      <c r="A11" s="14"/>
    </row>
    <row r="12" spans="1:1" ht="21" x14ac:dyDescent="0.4">
      <c r="A12" s="14"/>
    </row>
    <row r="13" spans="1:1" ht="21" x14ac:dyDescent="0.4">
      <c r="A13" s="14"/>
    </row>
    <row r="14" spans="1:1" ht="21" x14ac:dyDescent="0.4">
      <c r="A14" s="14"/>
    </row>
    <row r="15" spans="1:1" ht="21" x14ac:dyDescent="0.4">
      <c r="A15" s="14"/>
    </row>
    <row r="16" spans="1:1" ht="21" x14ac:dyDescent="0.4">
      <c r="A16" s="14"/>
    </row>
    <row r="17" spans="1:5" ht="21" x14ac:dyDescent="0.4">
      <c r="A17" s="14"/>
    </row>
    <row r="18" spans="1:5" ht="21" x14ac:dyDescent="0.4">
      <c r="A18" s="14"/>
    </row>
    <row r="19" spans="1:5" ht="21" x14ac:dyDescent="0.4">
      <c r="A19" s="80" t="s">
        <v>10</v>
      </c>
      <c r="B19" s="79"/>
      <c r="C19" s="79"/>
      <c r="D19" s="79"/>
      <c r="E19" s="79"/>
    </row>
    <row r="20" spans="1:5" ht="21" x14ac:dyDescent="0.4">
      <c r="A20" s="14"/>
    </row>
    <row r="21" spans="1:5" ht="21" x14ac:dyDescent="0.4">
      <c r="A21" s="14" t="s">
        <v>125</v>
      </c>
      <c r="B21" s="81">
        <f>D49</f>
        <v>0</v>
      </c>
    </row>
    <row r="22" spans="1:5" ht="21" x14ac:dyDescent="0.4">
      <c r="A22" s="14" t="s">
        <v>0</v>
      </c>
      <c r="B22" s="82">
        <f>D65</f>
        <v>5336.27</v>
      </c>
    </row>
    <row r="23" spans="1:5" ht="21" x14ac:dyDescent="0.4">
      <c r="A23" s="14" t="s">
        <v>40</v>
      </c>
      <c r="B23" s="81">
        <f>SUM(B21:B22)</f>
        <v>5336.27</v>
      </c>
    </row>
    <row r="24" spans="1:5" ht="21" x14ac:dyDescent="0.4">
      <c r="A24" s="14" t="s">
        <v>42</v>
      </c>
      <c r="B24" s="82" t="e">
        <f>D69</f>
        <v>#VALUE!</v>
      </c>
    </row>
    <row r="25" spans="1:5" ht="54.75" thickBot="1" x14ac:dyDescent="0.4">
      <c r="A25" s="88" t="s">
        <v>1</v>
      </c>
      <c r="B25" s="87" t="e">
        <f>D71</f>
        <v>#VALUE!</v>
      </c>
      <c r="C25" s="36" t="s">
        <v>132</v>
      </c>
    </row>
    <row r="26" spans="1:5" ht="21.75" thickTop="1" x14ac:dyDescent="0.4">
      <c r="A26" s="14"/>
    </row>
    <row r="27" spans="1:5" ht="21" x14ac:dyDescent="0.4">
      <c r="A27" s="80" t="s">
        <v>123</v>
      </c>
      <c r="B27" s="79"/>
      <c r="C27" s="79"/>
      <c r="D27" s="79"/>
      <c r="E27" s="79"/>
    </row>
    <row r="28" spans="1:5" ht="21" x14ac:dyDescent="0.4">
      <c r="A28" s="14"/>
    </row>
    <row r="29" spans="1:5" x14ac:dyDescent="0.35">
      <c r="A29" s="17" t="s">
        <v>4</v>
      </c>
      <c r="B29" s="76"/>
      <c r="C29" s="15" t="s">
        <v>133</v>
      </c>
      <c r="D29" s="19"/>
    </row>
    <row r="30" spans="1:5" x14ac:dyDescent="0.35">
      <c r="A30" s="17" t="s">
        <v>3</v>
      </c>
      <c r="B30" s="77" t="str">
        <f>_xlfn.XLOOKUP($B$29,Table1[Local Name],Table1[Local No.],"NA",0)</f>
        <v>NA</v>
      </c>
      <c r="D30" s="18"/>
    </row>
    <row r="31" spans="1:5" x14ac:dyDescent="0.35">
      <c r="B31" s="19"/>
    </row>
    <row r="32" spans="1:5" ht="54" x14ac:dyDescent="0.35">
      <c r="A32" s="20" t="s">
        <v>29</v>
      </c>
      <c r="B32" s="21" t="str">
        <f>_xlfn.XLOOKUP($B$29,Table1[Local Name],Table1[FTE as of Sept 30,2023 (rounded up)],"NA",0)</f>
        <v>NA</v>
      </c>
      <c r="C32" s="78" t="s">
        <v>122</v>
      </c>
      <c r="D32" s="22"/>
    </row>
    <row r="33" spans="1:5" x14ac:dyDescent="0.35">
      <c r="B33" s="19"/>
    </row>
    <row r="34" spans="1:5" x14ac:dyDescent="0.35">
      <c r="A34" s="17" t="s">
        <v>7</v>
      </c>
      <c r="B34" s="42"/>
      <c r="D34" s="43"/>
    </row>
    <row r="35" spans="1:5" x14ac:dyDescent="0.35">
      <c r="A35" s="17"/>
    </row>
    <row r="36" spans="1:5" ht="36" x14ac:dyDescent="0.35">
      <c r="A36" s="41" t="s">
        <v>119</v>
      </c>
      <c r="B36" s="75">
        <v>95800</v>
      </c>
    </row>
    <row r="37" spans="1:5" x14ac:dyDescent="0.35">
      <c r="A37" s="43" t="s">
        <v>121</v>
      </c>
    </row>
    <row r="38" spans="1:5" x14ac:dyDescent="0.35">
      <c r="A38" s="17" t="s">
        <v>120</v>
      </c>
    </row>
    <row r="39" spans="1:5" s="23" customFormat="1" x14ac:dyDescent="0.2">
      <c r="B39" s="24"/>
      <c r="C39" s="25"/>
      <c r="D39" s="25"/>
      <c r="E39" s="26"/>
    </row>
    <row r="40" spans="1:5" ht="21" x14ac:dyDescent="0.4">
      <c r="A40" s="80" t="s">
        <v>124</v>
      </c>
      <c r="B40" s="79"/>
      <c r="C40" s="79"/>
      <c r="D40" s="79"/>
      <c r="E40" s="79"/>
    </row>
    <row r="41" spans="1:5" ht="21" x14ac:dyDescent="0.4">
      <c r="A41" s="14"/>
    </row>
    <row r="42" spans="1:5" s="23" customFormat="1" x14ac:dyDescent="0.2">
      <c r="A42" s="28" t="s">
        <v>41</v>
      </c>
      <c r="B42" s="27" t="s">
        <v>126</v>
      </c>
      <c r="C42" s="28" t="s">
        <v>115</v>
      </c>
      <c r="D42" s="28" t="s">
        <v>5</v>
      </c>
      <c r="E42" s="28" t="s">
        <v>30</v>
      </c>
    </row>
    <row r="43" spans="1:5" s="23" customFormat="1" x14ac:dyDescent="0.2">
      <c r="A43" s="48" t="s">
        <v>2</v>
      </c>
      <c r="B43" s="30"/>
      <c r="C43" s="31">
        <v>10</v>
      </c>
      <c r="D43" s="46">
        <f t="shared" ref="D43:D48" si="0">B43*C43</f>
        <v>0</v>
      </c>
      <c r="E43" s="44"/>
    </row>
    <row r="44" spans="1:5" s="23" customFormat="1" x14ac:dyDescent="0.2">
      <c r="A44" s="49" t="s">
        <v>14</v>
      </c>
      <c r="B44" s="30"/>
      <c r="C44" s="31">
        <v>10</v>
      </c>
      <c r="D44" s="46">
        <f t="shared" si="0"/>
        <v>0</v>
      </c>
      <c r="E44" s="44"/>
    </row>
    <row r="45" spans="1:5" s="23" customFormat="1" ht="46.5" customHeight="1" x14ac:dyDescent="0.2">
      <c r="A45" s="32" t="s">
        <v>34</v>
      </c>
      <c r="B45" s="30"/>
      <c r="C45" s="31">
        <v>10</v>
      </c>
      <c r="D45" s="46">
        <f t="shared" si="0"/>
        <v>0</v>
      </c>
      <c r="E45" s="102" t="s">
        <v>36</v>
      </c>
    </row>
    <row r="46" spans="1:5" s="23" customFormat="1" ht="46.5" customHeight="1" x14ac:dyDescent="0.2">
      <c r="A46" s="32" t="s">
        <v>35</v>
      </c>
      <c r="B46" s="30"/>
      <c r="C46" s="31">
        <v>10</v>
      </c>
      <c r="D46" s="46">
        <f t="shared" si="0"/>
        <v>0</v>
      </c>
      <c r="E46" s="102"/>
    </row>
    <row r="47" spans="1:5" s="23" customFormat="1" ht="46.5" customHeight="1" x14ac:dyDescent="0.2">
      <c r="A47" s="32" t="s">
        <v>113</v>
      </c>
      <c r="B47" s="30"/>
      <c r="C47" s="31">
        <v>10</v>
      </c>
      <c r="D47" s="46">
        <f t="shared" si="0"/>
        <v>0</v>
      </c>
      <c r="E47" s="102"/>
    </row>
    <row r="48" spans="1:5" ht="54" x14ac:dyDescent="0.35">
      <c r="A48" s="72" t="s">
        <v>26</v>
      </c>
      <c r="B48" s="73">
        <f>SUM(B43:B47)*0.02</f>
        <v>0</v>
      </c>
      <c r="C48" s="31">
        <v>10</v>
      </c>
      <c r="D48" s="46">
        <f t="shared" si="0"/>
        <v>0</v>
      </c>
      <c r="E48" s="57" t="s">
        <v>136</v>
      </c>
    </row>
    <row r="49" spans="1:10" ht="18.75" x14ac:dyDescent="0.35">
      <c r="A49" s="68" t="s">
        <v>39</v>
      </c>
      <c r="B49" s="69"/>
      <c r="C49" s="70"/>
      <c r="D49" s="71">
        <f>SUM(D43:D48)</f>
        <v>0</v>
      </c>
      <c r="E49" s="45"/>
      <c r="J49" s="34"/>
    </row>
    <row r="50" spans="1:10" x14ac:dyDescent="0.35">
      <c r="A50" s="58"/>
      <c r="B50" s="58"/>
      <c r="C50" s="59"/>
      <c r="D50" s="60"/>
      <c r="J50" s="34"/>
    </row>
    <row r="51" spans="1:10" x14ac:dyDescent="0.35">
      <c r="A51" s="29" t="s">
        <v>0</v>
      </c>
      <c r="B51" s="27" t="s">
        <v>126</v>
      </c>
      <c r="C51" s="28" t="s">
        <v>115</v>
      </c>
      <c r="D51" s="28" t="s">
        <v>5</v>
      </c>
      <c r="E51" s="28" t="s">
        <v>30</v>
      </c>
    </row>
    <row r="52" spans="1:10" ht="18" customHeight="1" x14ac:dyDescent="0.35">
      <c r="A52" s="50" t="str">
        <f>CONCATENATE("2024 CPP ER Max: "&amp;TEXT('CPP &amp; EI Max'!$E$7,"$#,###.##"))</f>
        <v>2024 CPP ER Max: $3,867.5</v>
      </c>
      <c r="B52" s="54"/>
      <c r="C52" s="55"/>
      <c r="D52" s="56">
        <f>'CPP &amp; EI Max'!$E$7</f>
        <v>3867.5</v>
      </c>
      <c r="E52" s="103" t="s">
        <v>131</v>
      </c>
    </row>
    <row r="53" spans="1:10" x14ac:dyDescent="0.35">
      <c r="A53" s="50" t="str">
        <f>CONCATENATE("2024 EI ER Max: "&amp;TEXT('CPP &amp; EI Max'!$E$8,"$#,###.##"))</f>
        <v>2024 EI ER Max: $1,468.77</v>
      </c>
      <c r="B53" s="54"/>
      <c r="C53" s="55"/>
      <c r="D53" s="56">
        <f>'CPP &amp; EI Max'!$E$8</f>
        <v>1468.77</v>
      </c>
      <c r="E53" s="103"/>
    </row>
    <row r="54" spans="1:10" ht="90" x14ac:dyDescent="0.35">
      <c r="A54" s="52" t="s">
        <v>8</v>
      </c>
      <c r="B54" s="53">
        <f>SUM(B43:B48)*0.113*C54</f>
        <v>0</v>
      </c>
      <c r="C54" s="31">
        <v>1</v>
      </c>
      <c r="D54" s="46">
        <f>D49*0.113*C54</f>
        <v>0</v>
      </c>
      <c r="E54" s="57" t="s">
        <v>137</v>
      </c>
    </row>
    <row r="55" spans="1:10" x14ac:dyDescent="0.35">
      <c r="A55" s="50" t="s">
        <v>116</v>
      </c>
      <c r="B55" s="37"/>
      <c r="C55" s="33">
        <v>10</v>
      </c>
      <c r="D55" s="47">
        <f>IF(B55&gt;(1800/C55),1800,B55*C55)</f>
        <v>0</v>
      </c>
      <c r="E55" s="45"/>
    </row>
    <row r="56" spans="1:10" x14ac:dyDescent="0.35">
      <c r="A56" s="50" t="s">
        <v>9</v>
      </c>
      <c r="B56" s="37"/>
      <c r="C56" s="33">
        <v>10</v>
      </c>
      <c r="D56" s="47">
        <f>IF(B56&gt;(1800/C56),1800,B56*C56)</f>
        <v>0</v>
      </c>
      <c r="E56" s="45"/>
    </row>
    <row r="57" spans="1:10" s="23" customFormat="1" ht="75.75" customHeight="1" x14ac:dyDescent="0.2">
      <c r="A57" s="51" t="s">
        <v>15</v>
      </c>
      <c r="B57" s="30"/>
      <c r="C57" s="31">
        <v>12</v>
      </c>
      <c r="D57" s="46">
        <f>B57*C57</f>
        <v>0</v>
      </c>
      <c r="E57" s="102" t="s">
        <v>31</v>
      </c>
    </row>
    <row r="58" spans="1:10" s="23" customFormat="1" ht="69.75" customHeight="1" x14ac:dyDescent="0.2">
      <c r="A58" s="51" t="s">
        <v>117</v>
      </c>
      <c r="B58" s="30"/>
      <c r="C58" s="31">
        <v>12</v>
      </c>
      <c r="D58" s="46">
        <f>B58*C58</f>
        <v>0</v>
      </c>
      <c r="E58" s="102"/>
    </row>
    <row r="59" spans="1:10" x14ac:dyDescent="0.35">
      <c r="A59" s="50" t="s">
        <v>11</v>
      </c>
      <c r="B59" s="38"/>
      <c r="C59" s="33">
        <v>10</v>
      </c>
      <c r="D59" s="47">
        <f>B59*C59</f>
        <v>0</v>
      </c>
      <c r="E59" s="45"/>
    </row>
    <row r="60" spans="1:10" x14ac:dyDescent="0.35">
      <c r="A60" s="50" t="s">
        <v>129</v>
      </c>
      <c r="B60" s="38"/>
      <c r="C60" s="33">
        <v>10</v>
      </c>
      <c r="D60" s="47">
        <f>B60*C60</f>
        <v>0</v>
      </c>
      <c r="E60" s="45"/>
    </row>
    <row r="61" spans="1:10" x14ac:dyDescent="0.35">
      <c r="A61" s="83" t="str">
        <f>CONCATENATE("2024 WCB Max: "&amp;TEXT('CPP &amp; EI Max'!$E$10,"$#.##"))</f>
        <v>2024 WCB Max: $738.61</v>
      </c>
      <c r="B61" s="39"/>
      <c r="C61" s="33">
        <v>10</v>
      </c>
      <c r="D61" s="47">
        <f>IF(B61&gt;('CPP &amp; EI Max'!$E$10/C61),'CPP &amp; EI Max'!$E$10,B61*C61)</f>
        <v>0</v>
      </c>
      <c r="E61" s="63"/>
    </row>
    <row r="62" spans="1:10" x14ac:dyDescent="0.35">
      <c r="A62" s="84" t="s">
        <v>32</v>
      </c>
      <c r="B62" s="39"/>
      <c r="C62" s="33">
        <v>10</v>
      </c>
      <c r="D62" s="47">
        <f>B62*C62</f>
        <v>0</v>
      </c>
      <c r="E62" s="102" t="s">
        <v>37</v>
      </c>
    </row>
    <row r="63" spans="1:10" x14ac:dyDescent="0.35">
      <c r="A63" s="84" t="s">
        <v>33</v>
      </c>
      <c r="B63" s="39"/>
      <c r="C63" s="33">
        <v>10</v>
      </c>
      <c r="D63" s="47">
        <f>B63*C63</f>
        <v>0</v>
      </c>
      <c r="E63" s="102"/>
    </row>
    <row r="64" spans="1:10" ht="27.75" customHeight="1" x14ac:dyDescent="0.35">
      <c r="A64" s="84" t="s">
        <v>114</v>
      </c>
      <c r="B64" s="101"/>
      <c r="C64" s="31">
        <v>10</v>
      </c>
      <c r="D64" s="46">
        <f>B64*C64</f>
        <v>0</v>
      </c>
      <c r="E64" s="102"/>
    </row>
    <row r="65" spans="1:5" ht="18.75" x14ac:dyDescent="0.35">
      <c r="A65" s="67" t="s">
        <v>38</v>
      </c>
      <c r="B65" s="64"/>
      <c r="C65" s="65"/>
      <c r="D65" s="66">
        <f>SUM(D52:D64)</f>
        <v>5336.27</v>
      </c>
      <c r="E65" s="45"/>
    </row>
    <row r="66" spans="1:5" x14ac:dyDescent="0.35">
      <c r="C66" s="35"/>
    </row>
    <row r="67" spans="1:5" x14ac:dyDescent="0.35">
      <c r="C67" s="40" t="s">
        <v>40</v>
      </c>
      <c r="D67" s="61">
        <f>SUM(D48:D64)</f>
        <v>5336.27</v>
      </c>
    </row>
    <row r="69" spans="1:5" s="23" customFormat="1" ht="54" x14ac:dyDescent="0.2">
      <c r="C69" s="74" t="s">
        <v>118</v>
      </c>
      <c r="D69" s="62" t="e">
        <f>0.173%*$B$36*$B$32</f>
        <v>#VALUE!</v>
      </c>
      <c r="E69" s="36" t="str">
        <f>CONCATENATE("[0.173% x "&amp;TEXT(B36,"$#,##")&amp;" x "&amp;B32&amp;" FTE]")</f>
        <v>[0.173% x $95,800 x NA FTE]</v>
      </c>
    </row>
    <row r="71" spans="1:5" ht="54" x14ac:dyDescent="0.4">
      <c r="C71" s="16" t="s">
        <v>1</v>
      </c>
      <c r="D71" s="86" t="e">
        <f>IF(D67-D69&lt;0,"NA",D67-D69)</f>
        <v>#VALUE!</v>
      </c>
      <c r="E71" s="36" t="s">
        <v>132</v>
      </c>
    </row>
  </sheetData>
  <sheetProtection sheet="1" objects="1" scenarios="1"/>
  <protectedRanges>
    <protectedRange sqref="B29 B34 B43:C47 C48 A45:A47 C54:C59 B55:B59 A62:A64 B60:C64" name="Edit"/>
  </protectedRanges>
  <mergeCells count="4">
    <mergeCell ref="E45:E47"/>
    <mergeCell ref="E52:E53"/>
    <mergeCell ref="E57:E58"/>
    <mergeCell ref="E62:E6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5A3BB1-0476-41C2-AE44-E26FE0C681E2}">
          <x14:formula1>
            <xm:f>'Local List'!$B$2:$B$70</xm:f>
          </x14:formula1>
          <xm:sqref>B29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DE79B-EE42-42A6-94FF-0C7B2E781EDA}">
  <dimension ref="A1:H71"/>
  <sheetViews>
    <sheetView showGridLines="0" workbookViewId="0">
      <selection activeCell="A55" sqref="A55"/>
    </sheetView>
  </sheetViews>
  <sheetFormatPr defaultColWidth="9.140625" defaultRowHeight="18" x14ac:dyDescent="0.35"/>
  <cols>
    <col min="1" max="1" width="41.7109375" style="15" customWidth="1"/>
    <col min="2" max="2" width="24.28515625" style="15" customWidth="1"/>
    <col min="3" max="3" width="39" style="15" customWidth="1"/>
    <col min="4" max="4" width="24.28515625" style="15" customWidth="1"/>
    <col min="5" max="5" width="34.28515625" style="15" customWidth="1"/>
    <col min="6" max="6" width="38.28515625" style="15" customWidth="1"/>
    <col min="7" max="9" width="9.140625" style="15"/>
    <col min="10" max="10" width="11.5703125" style="15" bestFit="1" customWidth="1"/>
    <col min="11" max="11" width="9.7109375" style="15" bestFit="1" customWidth="1"/>
    <col min="12" max="16384" width="9.140625" style="15"/>
  </cols>
  <sheetData>
    <row r="1" spans="1:1" ht="69" customHeight="1" x14ac:dyDescent="0.35"/>
    <row r="2" spans="1:1" ht="21" x14ac:dyDescent="0.4">
      <c r="A2" s="16" t="s">
        <v>27</v>
      </c>
    </row>
    <row r="3" spans="1:1" ht="21" x14ac:dyDescent="0.4">
      <c r="A3" s="16" t="s">
        <v>130</v>
      </c>
    </row>
    <row r="4" spans="1:1" ht="21" x14ac:dyDescent="0.4">
      <c r="A4" s="14"/>
    </row>
    <row r="5" spans="1:1" ht="21" x14ac:dyDescent="0.4">
      <c r="A5" s="14"/>
    </row>
    <row r="6" spans="1:1" ht="21" x14ac:dyDescent="0.4">
      <c r="A6" s="14"/>
    </row>
    <row r="7" spans="1:1" ht="21" x14ac:dyDescent="0.4">
      <c r="A7" s="14"/>
    </row>
    <row r="8" spans="1:1" ht="21" x14ac:dyDescent="0.4">
      <c r="A8" s="14"/>
    </row>
    <row r="9" spans="1:1" ht="21" x14ac:dyDescent="0.4">
      <c r="A9" s="14"/>
    </row>
    <row r="10" spans="1:1" ht="21" x14ac:dyDescent="0.4">
      <c r="A10" s="14"/>
    </row>
    <row r="11" spans="1:1" ht="21" x14ac:dyDescent="0.4">
      <c r="A11" s="14"/>
    </row>
    <row r="12" spans="1:1" ht="21" x14ac:dyDescent="0.4">
      <c r="A12" s="14"/>
    </row>
    <row r="13" spans="1:1" ht="21" x14ac:dyDescent="0.4">
      <c r="A13" s="14"/>
    </row>
    <row r="14" spans="1:1" ht="21" x14ac:dyDescent="0.4">
      <c r="A14" s="14"/>
    </row>
    <row r="15" spans="1:1" ht="21" x14ac:dyDescent="0.4">
      <c r="A15" s="14"/>
    </row>
    <row r="16" spans="1:1" ht="21" x14ac:dyDescent="0.4">
      <c r="A16" s="14"/>
    </row>
    <row r="17" spans="1:5" ht="21" x14ac:dyDescent="0.4">
      <c r="A17" s="14"/>
    </row>
    <row r="18" spans="1:5" ht="21" x14ac:dyDescent="0.4">
      <c r="A18" s="14"/>
    </row>
    <row r="19" spans="1:5" ht="21" x14ac:dyDescent="0.4">
      <c r="A19" s="80" t="s">
        <v>10</v>
      </c>
      <c r="B19" s="79"/>
      <c r="C19" s="79"/>
      <c r="D19" s="79"/>
      <c r="E19" s="79"/>
    </row>
    <row r="20" spans="1:5" ht="21" x14ac:dyDescent="0.4">
      <c r="A20" s="14"/>
    </row>
    <row r="21" spans="1:5" ht="21" x14ac:dyDescent="0.4">
      <c r="A21" s="14" t="s">
        <v>125</v>
      </c>
      <c r="B21" s="81">
        <f>B49</f>
        <v>0</v>
      </c>
    </row>
    <row r="22" spans="1:5" ht="21" x14ac:dyDescent="0.4">
      <c r="A22" s="14" t="s">
        <v>0</v>
      </c>
      <c r="B22" s="82">
        <f>B65</f>
        <v>5336.27</v>
      </c>
    </row>
    <row r="23" spans="1:5" ht="21" x14ac:dyDescent="0.4">
      <c r="A23" s="14" t="s">
        <v>40</v>
      </c>
      <c r="B23" s="81">
        <f>SUM(B21:B22)</f>
        <v>5336.27</v>
      </c>
    </row>
    <row r="24" spans="1:5" ht="21" x14ac:dyDescent="0.4">
      <c r="A24" s="14" t="s">
        <v>42</v>
      </c>
      <c r="B24" s="82" t="e">
        <f>B69</f>
        <v>#VALUE!</v>
      </c>
    </row>
    <row r="25" spans="1:5" ht="36.75" thickBot="1" x14ac:dyDescent="0.4">
      <c r="A25" s="88" t="s">
        <v>1</v>
      </c>
      <c r="B25" s="87" t="e">
        <f>B71</f>
        <v>#VALUE!</v>
      </c>
      <c r="C25" s="36" t="s">
        <v>132</v>
      </c>
    </row>
    <row r="26" spans="1:5" ht="21.75" thickTop="1" x14ac:dyDescent="0.4">
      <c r="A26" s="14"/>
    </row>
    <row r="27" spans="1:5" ht="21" x14ac:dyDescent="0.4">
      <c r="A27" s="80" t="s">
        <v>123</v>
      </c>
      <c r="B27" s="79"/>
      <c r="C27" s="79"/>
      <c r="D27" s="79"/>
      <c r="E27" s="79"/>
    </row>
    <row r="28" spans="1:5" ht="21" x14ac:dyDescent="0.4">
      <c r="A28" s="14"/>
    </row>
    <row r="29" spans="1:5" x14ac:dyDescent="0.35">
      <c r="A29" s="17" t="s">
        <v>4</v>
      </c>
      <c r="B29" s="76"/>
      <c r="C29" s="15" t="s">
        <v>133</v>
      </c>
      <c r="D29" s="19"/>
    </row>
    <row r="30" spans="1:5" x14ac:dyDescent="0.35">
      <c r="A30" s="17" t="s">
        <v>3</v>
      </c>
      <c r="B30" s="77" t="str">
        <f>_xlfn.XLOOKUP($B$29,Table1[Local Name],Table1[Local No.],"NA",0)</f>
        <v>NA</v>
      </c>
      <c r="D30" s="18"/>
    </row>
    <row r="31" spans="1:5" x14ac:dyDescent="0.35">
      <c r="B31" s="19"/>
    </row>
    <row r="32" spans="1:5" ht="54" x14ac:dyDescent="0.35">
      <c r="A32" s="20" t="s">
        <v>29</v>
      </c>
      <c r="B32" s="21" t="str">
        <f>_xlfn.XLOOKUP($B$29,Table1[Local Name],Table1[FTE as of Sept 30,2023 (rounded up)],"NA",0)</f>
        <v>NA</v>
      </c>
      <c r="C32" s="78" t="s">
        <v>122</v>
      </c>
      <c r="D32" s="22"/>
    </row>
    <row r="33" spans="1:5" x14ac:dyDescent="0.35">
      <c r="B33" s="19"/>
    </row>
    <row r="34" spans="1:5" x14ac:dyDescent="0.35">
      <c r="A34" s="17" t="s">
        <v>7</v>
      </c>
      <c r="B34" s="42"/>
      <c r="D34" s="43"/>
    </row>
    <row r="35" spans="1:5" x14ac:dyDescent="0.35">
      <c r="A35" s="17"/>
    </row>
    <row r="36" spans="1:5" ht="36" x14ac:dyDescent="0.35">
      <c r="A36" s="41" t="s">
        <v>119</v>
      </c>
      <c r="B36" s="75">
        <v>95800</v>
      </c>
    </row>
    <row r="37" spans="1:5" x14ac:dyDescent="0.35">
      <c r="A37" s="43" t="s">
        <v>121</v>
      </c>
    </row>
    <row r="38" spans="1:5" x14ac:dyDescent="0.35">
      <c r="A38" s="17" t="s">
        <v>120</v>
      </c>
    </row>
    <row r="39" spans="1:5" s="23" customFormat="1" x14ac:dyDescent="0.2">
      <c r="B39" s="24"/>
      <c r="C39" s="25"/>
      <c r="D39" s="25"/>
      <c r="E39" s="26"/>
    </row>
    <row r="40" spans="1:5" ht="21" x14ac:dyDescent="0.4">
      <c r="A40" s="80" t="s">
        <v>124</v>
      </c>
      <c r="B40" s="79"/>
      <c r="C40" s="79"/>
      <c r="D40" s="79"/>
      <c r="E40" s="79"/>
    </row>
    <row r="41" spans="1:5" ht="21" x14ac:dyDescent="0.4">
      <c r="A41" s="14"/>
    </row>
    <row r="42" spans="1:5" s="23" customFormat="1" x14ac:dyDescent="0.2">
      <c r="A42" s="28" t="s">
        <v>41</v>
      </c>
      <c r="B42" s="28" t="s">
        <v>5</v>
      </c>
      <c r="C42" s="28" t="s">
        <v>30</v>
      </c>
    </row>
    <row r="43" spans="1:5" s="23" customFormat="1" x14ac:dyDescent="0.2">
      <c r="A43" s="48" t="s">
        <v>2</v>
      </c>
      <c r="B43" s="90"/>
      <c r="C43" s="89"/>
    </row>
    <row r="44" spans="1:5" s="23" customFormat="1" x14ac:dyDescent="0.2">
      <c r="A44" s="49" t="s">
        <v>14</v>
      </c>
      <c r="B44" s="90"/>
      <c r="C44" s="89"/>
    </row>
    <row r="45" spans="1:5" s="23" customFormat="1" ht="46.5" customHeight="1" x14ac:dyDescent="0.2">
      <c r="A45" s="32" t="s">
        <v>34</v>
      </c>
      <c r="B45" s="90"/>
      <c r="C45" s="104" t="s">
        <v>36</v>
      </c>
    </row>
    <row r="46" spans="1:5" s="23" customFormat="1" ht="46.5" customHeight="1" x14ac:dyDescent="0.2">
      <c r="A46" s="32" t="s">
        <v>35</v>
      </c>
      <c r="B46" s="90"/>
      <c r="C46" s="104"/>
    </row>
    <row r="47" spans="1:5" s="23" customFormat="1" ht="46.5" customHeight="1" x14ac:dyDescent="0.2">
      <c r="A47" s="32" t="s">
        <v>113</v>
      </c>
      <c r="B47" s="90"/>
      <c r="C47" s="104"/>
    </row>
    <row r="48" spans="1:5" ht="36" x14ac:dyDescent="0.35">
      <c r="A48" s="72" t="s">
        <v>26</v>
      </c>
      <c r="B48" s="91">
        <f>SUM(B43:B47)*0.02</f>
        <v>0</v>
      </c>
      <c r="C48" s="57" t="s">
        <v>136</v>
      </c>
    </row>
    <row r="49" spans="1:8" ht="18.75" x14ac:dyDescent="0.35">
      <c r="A49" s="68" t="s">
        <v>39</v>
      </c>
      <c r="B49" s="71">
        <f>SUM(B43:B48)</f>
        <v>0</v>
      </c>
      <c r="C49" s="45"/>
      <c r="H49" s="34"/>
    </row>
    <row r="50" spans="1:8" x14ac:dyDescent="0.35">
      <c r="A50" s="58"/>
      <c r="B50" s="60"/>
      <c r="H50" s="34"/>
    </row>
    <row r="51" spans="1:8" x14ac:dyDescent="0.35">
      <c r="A51" s="29" t="s">
        <v>0</v>
      </c>
      <c r="B51" s="28" t="s">
        <v>5</v>
      </c>
      <c r="C51" s="28" t="s">
        <v>30</v>
      </c>
    </row>
    <row r="52" spans="1:8" x14ac:dyDescent="0.35">
      <c r="A52" s="50" t="str">
        <f>CONCATENATE("2024 CPP ER Max: "&amp;TEXT('CPP &amp; EI Max'!$E$7,"$#,###.##"))</f>
        <v>2024 CPP ER Max: $3,867.5</v>
      </c>
      <c r="B52" s="93">
        <f>'CPP &amp; EI Max'!$E$7</f>
        <v>3867.5</v>
      </c>
      <c r="C52" s="103" t="s">
        <v>131</v>
      </c>
    </row>
    <row r="53" spans="1:8" x14ac:dyDescent="0.35">
      <c r="A53" s="50" t="str">
        <f>CONCATENATE("2024 EI ER Max: "&amp;TEXT('CPP &amp; EI Max'!$E$8,"$#,###.##"))</f>
        <v>2024 EI ER Max: $1,468.77</v>
      </c>
      <c r="B53" s="95">
        <f>'CPP &amp; EI Max'!$E$8</f>
        <v>1468.77</v>
      </c>
      <c r="C53" s="103"/>
    </row>
    <row r="54" spans="1:8" ht="36" x14ac:dyDescent="0.35">
      <c r="A54" s="92" t="s">
        <v>8</v>
      </c>
      <c r="B54" s="90">
        <f>B49*0.113</f>
        <v>0</v>
      </c>
      <c r="C54" s="94" t="s">
        <v>134</v>
      </c>
    </row>
    <row r="55" spans="1:8" x14ac:dyDescent="0.35">
      <c r="A55" s="50" t="s">
        <v>116</v>
      </c>
      <c r="B55" s="90"/>
      <c r="C55" s="97"/>
    </row>
    <row r="56" spans="1:8" x14ac:dyDescent="0.35">
      <c r="A56" s="50" t="s">
        <v>9</v>
      </c>
      <c r="B56" s="90"/>
      <c r="C56" s="97"/>
    </row>
    <row r="57" spans="1:8" s="23" customFormat="1" ht="75" customHeight="1" x14ac:dyDescent="0.2">
      <c r="A57" s="51" t="s">
        <v>15</v>
      </c>
      <c r="B57" s="90"/>
      <c r="C57" s="104" t="s">
        <v>31</v>
      </c>
    </row>
    <row r="58" spans="1:8" ht="87.75" customHeight="1" x14ac:dyDescent="0.35">
      <c r="A58" s="51" t="s">
        <v>117</v>
      </c>
      <c r="B58" s="90"/>
      <c r="C58" s="104"/>
    </row>
    <row r="59" spans="1:8" x14ac:dyDescent="0.35">
      <c r="A59" s="50" t="s">
        <v>11</v>
      </c>
      <c r="B59" s="90"/>
      <c r="C59" s="97"/>
    </row>
    <row r="60" spans="1:8" x14ac:dyDescent="0.35">
      <c r="A60" s="50" t="s">
        <v>129</v>
      </c>
      <c r="B60" s="90"/>
      <c r="C60" s="97"/>
    </row>
    <row r="61" spans="1:8" x14ac:dyDescent="0.35">
      <c r="A61" s="83" t="str">
        <f>CONCATENATE("2024 WCB Max: "&amp;TEXT('CPP &amp; EI Max'!$E$10,"$#.##"))</f>
        <v>2024 WCB Max: $738.61</v>
      </c>
      <c r="B61" s="90"/>
      <c r="C61" s="98" t="s">
        <v>135</v>
      </c>
    </row>
    <row r="62" spans="1:8" x14ac:dyDescent="0.35">
      <c r="A62" s="96" t="s">
        <v>32</v>
      </c>
      <c r="B62" s="90"/>
      <c r="C62" s="104" t="s">
        <v>37</v>
      </c>
    </row>
    <row r="63" spans="1:8" x14ac:dyDescent="0.35">
      <c r="A63" s="96" t="s">
        <v>33</v>
      </c>
      <c r="B63" s="90"/>
      <c r="C63" s="104"/>
    </row>
    <row r="64" spans="1:8" ht="27.75" customHeight="1" x14ac:dyDescent="0.35">
      <c r="A64" s="96" t="s">
        <v>114</v>
      </c>
      <c r="B64" s="90"/>
      <c r="C64" s="104"/>
    </row>
    <row r="65" spans="1:3" ht="18.75" x14ac:dyDescent="0.35">
      <c r="A65" s="67" t="s">
        <v>38</v>
      </c>
      <c r="B65" s="66">
        <f>SUM(B52:B64)</f>
        <v>5336.27</v>
      </c>
      <c r="C65" s="45"/>
    </row>
    <row r="66" spans="1:3" x14ac:dyDescent="0.35">
      <c r="C66" s="35"/>
    </row>
    <row r="67" spans="1:3" ht="18.75" x14ac:dyDescent="0.35">
      <c r="A67" s="99" t="s">
        <v>40</v>
      </c>
      <c r="B67" s="100">
        <f>B65+B49</f>
        <v>5336.27</v>
      </c>
    </row>
    <row r="69" spans="1:3" s="23" customFormat="1" ht="54" x14ac:dyDescent="0.2">
      <c r="A69" s="74" t="s">
        <v>118</v>
      </c>
      <c r="B69" s="62" t="e">
        <f>0.173%*$B$36*$B$32</f>
        <v>#VALUE!</v>
      </c>
      <c r="C69" s="36" t="str">
        <f>CONCATENATE("[0.173% x "&amp;TEXT(B36,"$#,##")&amp;" x "&amp;B32&amp;" FTE]")</f>
        <v>[0.173% x $95,800 x NA FTE]</v>
      </c>
    </row>
    <row r="71" spans="1:3" ht="36" x14ac:dyDescent="0.35">
      <c r="A71" s="85" t="s">
        <v>1</v>
      </c>
      <c r="B71" s="86" t="e">
        <f>IF(B67-B69&lt;0,"NA",B67-B69)</f>
        <v>#VALUE!</v>
      </c>
      <c r="C71" s="36" t="s">
        <v>132</v>
      </c>
    </row>
  </sheetData>
  <sheetProtection sheet="1" objects="1" scenarios="1"/>
  <protectedRanges>
    <protectedRange sqref="B43:B47 A45:A47 B34 B29 B54:B64 A62:A64" name="Edit Annual"/>
    <protectedRange sqref="B29 B34 A45:A47 A62:A64" name="Edit"/>
  </protectedRanges>
  <mergeCells count="4">
    <mergeCell ref="C45:C47"/>
    <mergeCell ref="C52:C53"/>
    <mergeCell ref="C57:C58"/>
    <mergeCell ref="C62:C6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38CB6CE-7998-4AE9-88A4-04FD17E84F34}">
          <x14:formula1>
            <xm:f>'Local List'!$B$2:$B$70</xm:f>
          </x14:formula1>
          <xm:sqref>B29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38A4A-F175-41D5-B1E5-04E79CA93CA7}">
  <dimension ref="A1:J70"/>
  <sheetViews>
    <sheetView showGridLines="0" topLeftCell="A57" workbookViewId="0">
      <selection activeCell="A55" sqref="A55"/>
    </sheetView>
  </sheetViews>
  <sheetFormatPr defaultColWidth="9.140625" defaultRowHeight="18" x14ac:dyDescent="0.35"/>
  <cols>
    <col min="1" max="1" width="41.7109375" style="15" customWidth="1"/>
    <col min="2" max="2" width="24.28515625" style="15" customWidth="1"/>
    <col min="3" max="3" width="31.7109375" style="15" customWidth="1"/>
    <col min="4" max="4" width="24.28515625" style="15" customWidth="1"/>
    <col min="5" max="5" width="34.28515625" style="15" customWidth="1"/>
    <col min="6" max="6" width="38.28515625" style="15" customWidth="1"/>
    <col min="7" max="9" width="9.140625" style="15"/>
    <col min="10" max="10" width="11.5703125" style="15" bestFit="1" customWidth="1"/>
    <col min="11" max="11" width="9.7109375" style="15" bestFit="1" customWidth="1"/>
    <col min="12" max="16384" width="9.140625" style="15"/>
  </cols>
  <sheetData>
    <row r="1" spans="1:1" ht="69" customHeight="1" x14ac:dyDescent="0.35"/>
    <row r="2" spans="1:1" ht="21" x14ac:dyDescent="0.4">
      <c r="A2" s="16" t="s">
        <v>27</v>
      </c>
    </row>
    <row r="3" spans="1:1" ht="21" x14ac:dyDescent="0.4">
      <c r="A3" s="16" t="s">
        <v>130</v>
      </c>
    </row>
    <row r="4" spans="1:1" ht="21" x14ac:dyDescent="0.4">
      <c r="A4" s="14"/>
    </row>
    <row r="5" spans="1:1" ht="21" x14ac:dyDescent="0.4">
      <c r="A5" s="14"/>
    </row>
    <row r="6" spans="1:1" ht="21" x14ac:dyDescent="0.4">
      <c r="A6" s="14"/>
    </row>
    <row r="7" spans="1:1" ht="21" x14ac:dyDescent="0.4">
      <c r="A7" s="14"/>
    </row>
    <row r="8" spans="1:1" ht="21" x14ac:dyDescent="0.4">
      <c r="A8" s="14"/>
    </row>
    <row r="9" spans="1:1" ht="21" x14ac:dyDescent="0.4">
      <c r="A9" s="14"/>
    </row>
    <row r="10" spans="1:1" ht="21" x14ac:dyDescent="0.4">
      <c r="A10" s="14"/>
    </row>
    <row r="11" spans="1:1" ht="21" x14ac:dyDescent="0.4">
      <c r="A11" s="14"/>
    </row>
    <row r="12" spans="1:1" ht="21" x14ac:dyDescent="0.4">
      <c r="A12" s="14"/>
    </row>
    <row r="13" spans="1:1" ht="21" x14ac:dyDescent="0.4">
      <c r="A13" s="14"/>
    </row>
    <row r="14" spans="1:1" ht="21" x14ac:dyDescent="0.4">
      <c r="A14" s="14"/>
    </row>
    <row r="15" spans="1:1" ht="21" x14ac:dyDescent="0.4">
      <c r="A15" s="14"/>
    </row>
    <row r="16" spans="1:1" ht="21" x14ac:dyDescent="0.4">
      <c r="A16" s="14"/>
    </row>
    <row r="17" spans="1:5" ht="21" x14ac:dyDescent="0.4">
      <c r="A17" s="14"/>
    </row>
    <row r="18" spans="1:5" ht="21" x14ac:dyDescent="0.4">
      <c r="A18" s="14"/>
    </row>
    <row r="19" spans="1:5" ht="21" x14ac:dyDescent="0.4">
      <c r="A19" s="80" t="s">
        <v>10</v>
      </c>
      <c r="B19" s="79"/>
      <c r="C19" s="79"/>
      <c r="D19" s="79"/>
      <c r="E19" s="79"/>
    </row>
    <row r="20" spans="1:5" ht="21" x14ac:dyDescent="0.4">
      <c r="A20" s="14"/>
    </row>
    <row r="21" spans="1:5" ht="21" x14ac:dyDescent="0.4">
      <c r="A21" s="14" t="s">
        <v>125</v>
      </c>
      <c r="B21" s="81">
        <f>D49</f>
        <v>104040</v>
      </c>
    </row>
    <row r="22" spans="1:5" ht="21" x14ac:dyDescent="0.4">
      <c r="A22" s="14" t="s">
        <v>0</v>
      </c>
      <c r="B22" s="82">
        <f>D64</f>
        <v>23598.397594936709</v>
      </c>
    </row>
    <row r="23" spans="1:5" ht="21" x14ac:dyDescent="0.4">
      <c r="A23" s="14" t="s">
        <v>40</v>
      </c>
      <c r="B23" s="81">
        <f>SUM(B21:B22)</f>
        <v>127638.39759493672</v>
      </c>
    </row>
    <row r="24" spans="1:5" ht="21" x14ac:dyDescent="0.4">
      <c r="A24" s="14" t="s">
        <v>42</v>
      </c>
      <c r="B24" s="82">
        <f>D68</f>
        <v>59995.707999999991</v>
      </c>
    </row>
    <row r="25" spans="1:5" ht="54.75" thickBot="1" x14ac:dyDescent="0.4">
      <c r="A25" s="88" t="s">
        <v>1</v>
      </c>
      <c r="B25" s="87">
        <f>D70</f>
        <v>67642.689594936732</v>
      </c>
      <c r="C25" s="36" t="s">
        <v>132</v>
      </c>
    </row>
    <row r="26" spans="1:5" ht="21.75" thickTop="1" x14ac:dyDescent="0.4">
      <c r="A26" s="14"/>
    </row>
    <row r="27" spans="1:5" ht="21" x14ac:dyDescent="0.4">
      <c r="A27" s="80" t="s">
        <v>128</v>
      </c>
      <c r="B27" s="79"/>
      <c r="C27" s="79"/>
      <c r="D27" s="79"/>
      <c r="E27" s="79"/>
    </row>
    <row r="28" spans="1:5" ht="21" x14ac:dyDescent="0.4">
      <c r="A28" s="14"/>
    </row>
    <row r="29" spans="1:5" x14ac:dyDescent="0.35">
      <c r="A29" s="17" t="s">
        <v>4</v>
      </c>
      <c r="B29" s="76" t="s">
        <v>51</v>
      </c>
      <c r="D29" s="19"/>
    </row>
    <row r="30" spans="1:5" x14ac:dyDescent="0.35">
      <c r="A30" s="17" t="s">
        <v>3</v>
      </c>
      <c r="B30" s="77">
        <f>_xlfn.XLOOKUP($B$29,Table1[Local Name],Table1[Local No.],"NA",0)</f>
        <v>72</v>
      </c>
      <c r="D30" s="18"/>
    </row>
    <row r="31" spans="1:5" x14ac:dyDescent="0.35">
      <c r="B31" s="19"/>
    </row>
    <row r="32" spans="1:5" ht="54" x14ac:dyDescent="0.35">
      <c r="A32" s="20" t="s">
        <v>29</v>
      </c>
      <c r="B32" s="21">
        <f>_xlfn.XLOOKUP($B$29,Table1[Local Name],Table1[FTE as of Sept 30,2023 (rounded up)],"NA",0)</f>
        <v>362</v>
      </c>
      <c r="C32" s="78" t="s">
        <v>122</v>
      </c>
      <c r="D32" s="22"/>
    </row>
    <row r="33" spans="1:5" x14ac:dyDescent="0.35">
      <c r="B33" s="19"/>
    </row>
    <row r="34" spans="1:5" x14ac:dyDescent="0.35">
      <c r="A34" s="17" t="s">
        <v>7</v>
      </c>
      <c r="B34" s="42" t="s">
        <v>127</v>
      </c>
      <c r="D34" s="43"/>
    </row>
    <row r="35" spans="1:5" x14ac:dyDescent="0.35">
      <c r="A35" s="17"/>
    </row>
    <row r="36" spans="1:5" ht="36" x14ac:dyDescent="0.35">
      <c r="A36" s="41" t="s">
        <v>119</v>
      </c>
      <c r="B36" s="75">
        <v>95800</v>
      </c>
    </row>
    <row r="37" spans="1:5" x14ac:dyDescent="0.35">
      <c r="A37" s="43" t="s">
        <v>121</v>
      </c>
    </row>
    <row r="38" spans="1:5" x14ac:dyDescent="0.35">
      <c r="A38" s="17" t="s">
        <v>120</v>
      </c>
    </row>
    <row r="39" spans="1:5" s="23" customFormat="1" x14ac:dyDescent="0.2">
      <c r="B39" s="24"/>
      <c r="C39" s="25"/>
      <c r="D39" s="25"/>
      <c r="E39" s="26"/>
    </row>
    <row r="40" spans="1:5" ht="21" x14ac:dyDescent="0.4">
      <c r="A40" s="80" t="s">
        <v>124</v>
      </c>
      <c r="B40" s="79"/>
      <c r="C40" s="79"/>
      <c r="D40" s="79"/>
      <c r="E40" s="79"/>
    </row>
    <row r="41" spans="1:5" ht="21" x14ac:dyDescent="0.4">
      <c r="A41" s="14"/>
    </row>
    <row r="42" spans="1:5" s="23" customFormat="1" x14ac:dyDescent="0.2">
      <c r="A42" s="28" t="s">
        <v>41</v>
      </c>
      <c r="B42" s="27" t="s">
        <v>126</v>
      </c>
      <c r="C42" s="28" t="s">
        <v>115</v>
      </c>
      <c r="D42" s="28" t="s">
        <v>5</v>
      </c>
      <c r="E42" s="28" t="s">
        <v>30</v>
      </c>
    </row>
    <row r="43" spans="1:5" s="23" customFormat="1" x14ac:dyDescent="0.2">
      <c r="A43" s="48" t="s">
        <v>2</v>
      </c>
      <c r="B43" s="30">
        <v>9900</v>
      </c>
      <c r="C43" s="31">
        <v>10</v>
      </c>
      <c r="D43" s="46">
        <f t="shared" ref="D43:D48" si="0">B43*C43</f>
        <v>99000</v>
      </c>
      <c r="E43" s="44"/>
    </row>
    <row r="44" spans="1:5" s="23" customFormat="1" x14ac:dyDescent="0.2">
      <c r="A44" s="49" t="s">
        <v>14</v>
      </c>
      <c r="B44" s="30">
        <v>300</v>
      </c>
      <c r="C44" s="31">
        <v>10</v>
      </c>
      <c r="D44" s="46">
        <f t="shared" si="0"/>
        <v>3000</v>
      </c>
      <c r="E44" s="44"/>
    </row>
    <row r="45" spans="1:5" s="23" customFormat="1" ht="46.5" customHeight="1" x14ac:dyDescent="0.2">
      <c r="A45" s="32" t="s">
        <v>34</v>
      </c>
      <c r="B45" s="30"/>
      <c r="C45" s="31">
        <v>10</v>
      </c>
      <c r="D45" s="46">
        <f t="shared" si="0"/>
        <v>0</v>
      </c>
      <c r="E45" s="102" t="s">
        <v>36</v>
      </c>
    </row>
    <row r="46" spans="1:5" s="23" customFormat="1" ht="46.5" customHeight="1" x14ac:dyDescent="0.2">
      <c r="A46" s="32" t="s">
        <v>35</v>
      </c>
      <c r="B46" s="30"/>
      <c r="C46" s="31">
        <v>10</v>
      </c>
      <c r="D46" s="46">
        <f t="shared" si="0"/>
        <v>0</v>
      </c>
      <c r="E46" s="102"/>
    </row>
    <row r="47" spans="1:5" s="23" customFormat="1" ht="46.5" customHeight="1" x14ac:dyDescent="0.2">
      <c r="A47" s="32" t="s">
        <v>113</v>
      </c>
      <c r="B47" s="30"/>
      <c r="C47" s="31">
        <v>10</v>
      </c>
      <c r="D47" s="46">
        <f t="shared" si="0"/>
        <v>0</v>
      </c>
      <c r="E47" s="102"/>
    </row>
    <row r="48" spans="1:5" ht="54" x14ac:dyDescent="0.35">
      <c r="A48" s="72" t="s">
        <v>26</v>
      </c>
      <c r="B48" s="73">
        <f>SUM(B43:B47)*0.02</f>
        <v>204</v>
      </c>
      <c r="C48" s="31">
        <v>10</v>
      </c>
      <c r="D48" s="46">
        <f t="shared" si="0"/>
        <v>2040</v>
      </c>
      <c r="E48" s="57" t="s">
        <v>136</v>
      </c>
    </row>
    <row r="49" spans="1:10" ht="18.75" x14ac:dyDescent="0.35">
      <c r="A49" s="68" t="s">
        <v>39</v>
      </c>
      <c r="B49" s="69"/>
      <c r="C49" s="70"/>
      <c r="D49" s="71">
        <f>SUM(D43:D48)</f>
        <v>104040</v>
      </c>
      <c r="E49" s="45"/>
      <c r="J49" s="34"/>
    </row>
    <row r="50" spans="1:10" x14ac:dyDescent="0.35">
      <c r="A50" s="58"/>
      <c r="B50" s="58"/>
      <c r="C50" s="59"/>
      <c r="D50" s="60"/>
      <c r="J50" s="34"/>
    </row>
    <row r="51" spans="1:10" x14ac:dyDescent="0.35">
      <c r="A51" s="29" t="s">
        <v>0</v>
      </c>
      <c r="B51" s="27" t="s">
        <v>126</v>
      </c>
      <c r="C51" s="28" t="s">
        <v>115</v>
      </c>
      <c r="D51" s="28" t="s">
        <v>5</v>
      </c>
      <c r="E51" s="28" t="s">
        <v>30</v>
      </c>
    </row>
    <row r="52" spans="1:10" x14ac:dyDescent="0.35">
      <c r="A52" s="50" t="str">
        <f>CONCATENATE("2024 CPP ER Max: "&amp;TEXT('CPP &amp; EI Max'!$E$7,"$#,###.##"))</f>
        <v>2024 CPP ER Max: $3,867.5</v>
      </c>
      <c r="B52" s="54"/>
      <c r="C52" s="55"/>
      <c r="D52" s="56">
        <f>'CPP &amp; EI Max'!$E$7</f>
        <v>3867.5</v>
      </c>
      <c r="E52" s="103" t="s">
        <v>131</v>
      </c>
    </row>
    <row r="53" spans="1:10" x14ac:dyDescent="0.35">
      <c r="A53" s="50" t="str">
        <f>CONCATENATE("2024 EI ER Max: "&amp;TEXT('CPP &amp; EI Max'!$E$8,"$#,###.##"))</f>
        <v>2024 EI ER Max: $1,468.77</v>
      </c>
      <c r="B53" s="54"/>
      <c r="C53" s="55"/>
      <c r="D53" s="56">
        <f>'CPP &amp; EI Max'!$E$8</f>
        <v>1468.77</v>
      </c>
      <c r="E53" s="103"/>
    </row>
    <row r="54" spans="1:10" ht="90" x14ac:dyDescent="0.35">
      <c r="A54" s="52" t="s">
        <v>8</v>
      </c>
      <c r="B54" s="53">
        <f>SUM(B43:B48)*0.113*C54</f>
        <v>1175.652</v>
      </c>
      <c r="C54" s="31">
        <v>1</v>
      </c>
      <c r="D54" s="46">
        <f>D49*0.113*C54</f>
        <v>11756.52</v>
      </c>
      <c r="E54" s="57" t="s">
        <v>137</v>
      </c>
    </row>
    <row r="55" spans="1:10" x14ac:dyDescent="0.35">
      <c r="A55" s="50" t="s">
        <v>116</v>
      </c>
      <c r="B55" s="37">
        <v>215</v>
      </c>
      <c r="C55" s="33">
        <v>10</v>
      </c>
      <c r="D55" s="47">
        <f>IF(B55&gt;(1800/C55),1800,B55*C55)</f>
        <v>1800</v>
      </c>
      <c r="E55" s="45"/>
    </row>
    <row r="56" spans="1:10" x14ac:dyDescent="0.35">
      <c r="A56" s="50" t="s">
        <v>9</v>
      </c>
      <c r="B56" s="37">
        <v>35</v>
      </c>
      <c r="C56" s="33">
        <v>10</v>
      </c>
      <c r="D56" s="47">
        <f>IF(B56&gt;(1800/C56),1800,B56*C56)</f>
        <v>350</v>
      </c>
      <c r="E56" s="45"/>
    </row>
    <row r="57" spans="1:10" s="23" customFormat="1" ht="144" customHeight="1" x14ac:dyDescent="0.2">
      <c r="A57" s="51" t="s">
        <v>15</v>
      </c>
      <c r="B57" s="30">
        <v>150</v>
      </c>
      <c r="C57" s="31">
        <v>12</v>
      </c>
      <c r="D57" s="46">
        <f>B57*C57</f>
        <v>1800</v>
      </c>
      <c r="E57" s="102" t="s">
        <v>31</v>
      </c>
    </row>
    <row r="58" spans="1:10" x14ac:dyDescent="0.35">
      <c r="A58" s="50" t="s">
        <v>117</v>
      </c>
      <c r="B58" s="38">
        <v>150</v>
      </c>
      <c r="C58" s="33">
        <v>12</v>
      </c>
      <c r="D58" s="47">
        <f>B58*C58</f>
        <v>1800</v>
      </c>
      <c r="E58" s="102"/>
    </row>
    <row r="59" spans="1:10" x14ac:dyDescent="0.35">
      <c r="A59" s="50" t="s">
        <v>11</v>
      </c>
      <c r="B59" s="38">
        <v>17</v>
      </c>
      <c r="C59" s="33">
        <v>1</v>
      </c>
      <c r="D59" s="47">
        <f>B59*C59</f>
        <v>17</v>
      </c>
      <c r="E59" s="45"/>
    </row>
    <row r="60" spans="1:10" x14ac:dyDescent="0.35">
      <c r="A60" s="83" t="str">
        <f>CONCATENATE("2024 WCB Max: "&amp;TEXT('CPP &amp; EI Max'!$E$10,"$#.##"))</f>
        <v>2024 WCB Max: $738.61</v>
      </c>
      <c r="B60" s="39">
        <v>190</v>
      </c>
      <c r="C60" s="33">
        <v>10</v>
      </c>
      <c r="D60" s="47">
        <f>IF(B60&gt;('CPP &amp; EI Max'!$E$10/C60),'CPP &amp; EI Max'!$E$10,B60*C60)</f>
        <v>738.60759493670878</v>
      </c>
      <c r="E60" s="63"/>
    </row>
    <row r="61" spans="1:10" x14ac:dyDescent="0.35">
      <c r="A61" s="84" t="s">
        <v>32</v>
      </c>
      <c r="B61" s="39"/>
      <c r="C61" s="33">
        <v>10</v>
      </c>
      <c r="D61" s="47">
        <f>B61*C61</f>
        <v>0</v>
      </c>
      <c r="E61" s="102" t="s">
        <v>37</v>
      </c>
    </row>
    <row r="62" spans="1:10" x14ac:dyDescent="0.35">
      <c r="A62" s="84" t="s">
        <v>33</v>
      </c>
      <c r="B62" s="39"/>
      <c r="C62" s="33">
        <v>10</v>
      </c>
      <c r="D62" s="47">
        <f>B62*C62</f>
        <v>0</v>
      </c>
      <c r="E62" s="102"/>
    </row>
    <row r="63" spans="1:10" ht="27.75" customHeight="1" x14ac:dyDescent="0.35">
      <c r="A63" s="84" t="s">
        <v>114</v>
      </c>
      <c r="B63" s="39"/>
      <c r="C63" s="31">
        <v>10</v>
      </c>
      <c r="D63" s="46">
        <f>B63*C63</f>
        <v>0</v>
      </c>
      <c r="E63" s="102"/>
    </row>
    <row r="64" spans="1:10" ht="18.75" x14ac:dyDescent="0.35">
      <c r="A64" s="67" t="s">
        <v>38</v>
      </c>
      <c r="B64" s="64"/>
      <c r="C64" s="65"/>
      <c r="D64" s="66">
        <f>SUM(D52:D63)</f>
        <v>23598.397594936709</v>
      </c>
      <c r="E64" s="45"/>
    </row>
    <row r="65" spans="3:5" x14ac:dyDescent="0.35">
      <c r="C65" s="35"/>
    </row>
    <row r="66" spans="3:5" ht="18.75" x14ac:dyDescent="0.35">
      <c r="C66" s="99" t="s">
        <v>40</v>
      </c>
      <c r="D66" s="100">
        <f>D64+D49</f>
        <v>127638.39759493672</v>
      </c>
    </row>
    <row r="68" spans="3:5" s="23" customFormat="1" ht="54" x14ac:dyDescent="0.2">
      <c r="C68" s="74" t="s">
        <v>118</v>
      </c>
      <c r="D68" s="62">
        <f>0.173%*$B$36*$B$32</f>
        <v>59995.707999999991</v>
      </c>
      <c r="E68" s="36" t="str">
        <f>CONCATENATE("[0.173% x "&amp;TEXT(B36,"$#,##")&amp;" x "&amp;B32&amp;" FTE]")</f>
        <v>[0.173% x $95,800 x 362 FTE]</v>
      </c>
    </row>
    <row r="70" spans="3:5" ht="54" x14ac:dyDescent="0.4">
      <c r="C70" s="16" t="s">
        <v>1</v>
      </c>
      <c r="D70" s="86">
        <f>IF(D66-D68&lt;0,"NA",D66-D68)</f>
        <v>67642.689594936732</v>
      </c>
      <c r="E70" s="36" t="s">
        <v>132</v>
      </c>
    </row>
  </sheetData>
  <sheetProtection sheet="1" objects="1" scenarios="1"/>
  <protectedRanges>
    <protectedRange sqref="B29 B34 B43:C47 C48 A45:A47 C54:C63 B55:B63 A61:A63" name="Edit"/>
  </protectedRanges>
  <mergeCells count="4">
    <mergeCell ref="E57:E58"/>
    <mergeCell ref="E61:E63"/>
    <mergeCell ref="E52:E53"/>
    <mergeCell ref="E45:E47"/>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CA5C12-8F32-4D7F-AF1C-2B0CFC332A1E}">
          <x14:formula1>
            <xm:f>'Local List'!$B$2:$B$70</xm:f>
          </x14:formula1>
          <xm:sqref>B29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E8EAF-A40D-40B3-959E-AA8ECB5E4AF8}">
  <dimension ref="A2:K12"/>
  <sheetViews>
    <sheetView workbookViewId="0">
      <selection activeCell="C26" sqref="C26"/>
    </sheetView>
  </sheetViews>
  <sheetFormatPr defaultRowHeight="18" x14ac:dyDescent="0.35"/>
  <cols>
    <col min="1" max="3" width="9.140625" style="1"/>
    <col min="4" max="4" width="36.28515625" style="1" bestFit="1" customWidth="1"/>
    <col min="5" max="10" width="13.140625" style="1" bestFit="1" customWidth="1"/>
    <col min="12" max="16384" width="9.140625" style="1"/>
  </cols>
  <sheetData>
    <row r="2" spans="1:10" x14ac:dyDescent="0.35">
      <c r="A2" s="1" t="s">
        <v>21</v>
      </c>
    </row>
    <row r="5" spans="1:10" x14ac:dyDescent="0.35">
      <c r="D5" s="1" t="s">
        <v>23</v>
      </c>
      <c r="E5" s="2" t="s">
        <v>27</v>
      </c>
      <c r="F5" s="2" t="s">
        <v>18</v>
      </c>
      <c r="G5" s="2" t="s">
        <v>16</v>
      </c>
      <c r="H5" s="2" t="s">
        <v>13</v>
      </c>
      <c r="I5" s="2" t="s">
        <v>12</v>
      </c>
      <c r="J5" s="2" t="s">
        <v>6</v>
      </c>
    </row>
    <row r="6" spans="1:10" x14ac:dyDescent="0.35">
      <c r="D6" s="1" t="s">
        <v>22</v>
      </c>
      <c r="E6" s="2">
        <v>2024</v>
      </c>
      <c r="F6" s="2">
        <v>2023</v>
      </c>
      <c r="G6" s="2">
        <v>2022</v>
      </c>
      <c r="H6" s="2">
        <v>2021</v>
      </c>
      <c r="I6" s="2">
        <v>2020</v>
      </c>
      <c r="J6" s="2">
        <v>2019</v>
      </c>
    </row>
    <row r="7" spans="1:10" x14ac:dyDescent="0.35">
      <c r="D7" s="1" t="s">
        <v>24</v>
      </c>
      <c r="E7" s="3">
        <v>3867.5</v>
      </c>
      <c r="F7" s="3">
        <v>3754.45</v>
      </c>
      <c r="G7" s="3">
        <v>3499.8</v>
      </c>
      <c r="H7" s="3">
        <v>3166.45</v>
      </c>
      <c r="I7" s="3">
        <v>2898</v>
      </c>
      <c r="J7" s="3">
        <v>2748.9</v>
      </c>
    </row>
    <row r="8" spans="1:10" x14ac:dyDescent="0.35">
      <c r="D8" s="1" t="s">
        <v>28</v>
      </c>
      <c r="E8" s="3">
        <v>1468.77</v>
      </c>
      <c r="F8" s="3">
        <v>1403.43</v>
      </c>
      <c r="G8" s="3">
        <v>1333.84</v>
      </c>
      <c r="H8" s="3">
        <v>1245.3599999999999</v>
      </c>
      <c r="I8" s="3">
        <v>1198.9000000000001</v>
      </c>
      <c r="J8" s="3">
        <v>1204.31</v>
      </c>
    </row>
    <row r="9" spans="1:10" x14ac:dyDescent="0.35">
      <c r="D9" s="1" t="s">
        <v>25</v>
      </c>
      <c r="E9" s="4">
        <v>0.113</v>
      </c>
      <c r="F9" s="4">
        <v>0.113</v>
      </c>
      <c r="G9" s="4">
        <v>0.113</v>
      </c>
      <c r="H9" s="4">
        <v>0.113</v>
      </c>
      <c r="I9" s="4">
        <v>0.113</v>
      </c>
      <c r="J9" s="4">
        <v>0.113</v>
      </c>
    </row>
    <row r="10" spans="1:10" x14ac:dyDescent="0.35">
      <c r="D10" s="5" t="s">
        <v>17</v>
      </c>
      <c r="E10" s="3">
        <f>E11/E12/100</f>
        <v>738.60759493670878</v>
      </c>
      <c r="F10" s="3">
        <f>F11/F12/100</f>
        <v>841.79104477611941</v>
      </c>
      <c r="G10" s="3">
        <f>G11/G12/100</f>
        <v>967.85714285714278</v>
      </c>
      <c r="H10" s="3"/>
      <c r="I10" s="3"/>
      <c r="J10" s="3"/>
    </row>
    <row r="11" spans="1:10" x14ac:dyDescent="0.35">
      <c r="D11" s="6" t="s">
        <v>19</v>
      </c>
      <c r="E11" s="7">
        <v>116700</v>
      </c>
      <c r="F11" s="7">
        <v>112800</v>
      </c>
      <c r="G11" s="7">
        <v>108400</v>
      </c>
      <c r="H11" s="7"/>
      <c r="I11" s="7"/>
      <c r="J11" s="7"/>
    </row>
    <row r="12" spans="1:10" x14ac:dyDescent="0.35">
      <c r="D12" s="6" t="s">
        <v>20</v>
      </c>
      <c r="E12" s="8">
        <v>1.58</v>
      </c>
      <c r="F12" s="8">
        <v>1.34</v>
      </c>
      <c r="G12" s="8">
        <v>1.1200000000000001</v>
      </c>
      <c r="H12" s="8"/>
      <c r="I12" s="8"/>
      <c r="J12" s="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E7C66-904D-4AE9-AFEF-055113A6B959}">
  <dimension ref="A1:C70"/>
  <sheetViews>
    <sheetView topLeftCell="A45" workbookViewId="0">
      <selection activeCell="C26" sqref="C26"/>
    </sheetView>
  </sheetViews>
  <sheetFormatPr defaultRowHeight="12.75" x14ac:dyDescent="0.2"/>
  <cols>
    <col min="1" max="1" width="13" customWidth="1"/>
    <col min="2" max="2" width="37.85546875" bestFit="1" customWidth="1"/>
    <col min="3" max="3" width="43.28515625" customWidth="1"/>
  </cols>
  <sheetData>
    <row r="1" spans="1:3" ht="18" x14ac:dyDescent="0.2">
      <c r="A1" s="12" t="s">
        <v>3</v>
      </c>
      <c r="B1" s="12" t="s">
        <v>4</v>
      </c>
      <c r="C1" s="13" t="s">
        <v>43</v>
      </c>
    </row>
    <row r="2" spans="1:3" ht="18" x14ac:dyDescent="0.2">
      <c r="A2" s="9">
        <v>34</v>
      </c>
      <c r="B2" s="10" t="s">
        <v>44</v>
      </c>
      <c r="C2" s="11">
        <v>1157</v>
      </c>
    </row>
    <row r="3" spans="1:3" ht="18" x14ac:dyDescent="0.2">
      <c r="A3" s="9">
        <v>701</v>
      </c>
      <c r="B3" s="10" t="s">
        <v>45</v>
      </c>
      <c r="C3" s="11">
        <v>243</v>
      </c>
    </row>
    <row r="4" spans="1:3" ht="18" x14ac:dyDescent="0.2">
      <c r="A4" s="9">
        <v>10</v>
      </c>
      <c r="B4" s="10" t="s">
        <v>46</v>
      </c>
      <c r="C4" s="11">
        <v>43</v>
      </c>
    </row>
    <row r="5" spans="1:3" ht="18" x14ac:dyDescent="0.2">
      <c r="A5" s="9">
        <v>51</v>
      </c>
      <c r="B5" s="10" t="s">
        <v>47</v>
      </c>
      <c r="C5" s="11">
        <v>89</v>
      </c>
    </row>
    <row r="6" spans="1:3" ht="18" x14ac:dyDescent="0.2">
      <c r="A6" s="9">
        <v>54</v>
      </c>
      <c r="B6" s="10" t="s">
        <v>48</v>
      </c>
      <c r="C6" s="11">
        <v>109</v>
      </c>
    </row>
    <row r="7" spans="1:3" ht="18" x14ac:dyDescent="0.2">
      <c r="A7" s="9">
        <v>41</v>
      </c>
      <c r="B7" s="10" t="s">
        <v>49</v>
      </c>
      <c r="C7" s="11">
        <v>1740</v>
      </c>
    </row>
    <row r="8" spans="1:3" ht="18" x14ac:dyDescent="0.2">
      <c r="A8" s="9">
        <v>55</v>
      </c>
      <c r="B8" s="10" t="s">
        <v>50</v>
      </c>
      <c r="C8" s="11">
        <v>68</v>
      </c>
    </row>
    <row r="9" spans="1:3" ht="18" x14ac:dyDescent="0.2">
      <c r="A9" s="9">
        <v>72</v>
      </c>
      <c r="B9" s="10" t="s">
        <v>51</v>
      </c>
      <c r="C9" s="11">
        <v>362</v>
      </c>
    </row>
    <row r="10" spans="1:3" ht="18" x14ac:dyDescent="0.2">
      <c r="A10" s="9">
        <v>27</v>
      </c>
      <c r="B10" s="10" t="s">
        <v>52</v>
      </c>
      <c r="C10" s="11">
        <v>262</v>
      </c>
    </row>
    <row r="11" spans="1:3" ht="18" x14ac:dyDescent="0.2">
      <c r="A11" s="9">
        <v>49</v>
      </c>
      <c r="B11" s="10" t="s">
        <v>53</v>
      </c>
      <c r="C11" s="11">
        <v>28</v>
      </c>
    </row>
    <row r="12" spans="1:3" ht="18" x14ac:dyDescent="0.2">
      <c r="A12" s="9">
        <v>23</v>
      </c>
      <c r="B12" s="10" t="s">
        <v>54</v>
      </c>
      <c r="C12" s="11">
        <v>1602</v>
      </c>
    </row>
    <row r="13" spans="1:3" ht="18" x14ac:dyDescent="0.2">
      <c r="A13" s="9">
        <v>33</v>
      </c>
      <c r="B13" s="10" t="s">
        <v>55</v>
      </c>
      <c r="C13" s="11">
        <v>948</v>
      </c>
    </row>
    <row r="14" spans="1:3" ht="18" x14ac:dyDescent="0.2">
      <c r="A14" s="9">
        <v>71</v>
      </c>
      <c r="B14" s="10" t="s">
        <v>56</v>
      </c>
      <c r="C14" s="11">
        <v>594</v>
      </c>
    </row>
    <row r="15" spans="1:3" ht="18" x14ac:dyDescent="0.2">
      <c r="A15" s="9">
        <v>43</v>
      </c>
      <c r="B15" s="10" t="s">
        <v>57</v>
      </c>
      <c r="C15" s="11">
        <v>2265</v>
      </c>
    </row>
    <row r="16" spans="1:3" ht="18" x14ac:dyDescent="0.2">
      <c r="A16" s="9">
        <v>65</v>
      </c>
      <c r="B16" s="10" t="s">
        <v>58</v>
      </c>
      <c r="C16" s="11">
        <v>507</v>
      </c>
    </row>
    <row r="17" spans="1:3" ht="18" x14ac:dyDescent="0.2">
      <c r="A17" s="9">
        <v>2</v>
      </c>
      <c r="B17" s="10" t="s">
        <v>59</v>
      </c>
      <c r="C17" s="11">
        <v>221</v>
      </c>
    </row>
    <row r="18" spans="1:3" ht="18" x14ac:dyDescent="0.2">
      <c r="A18" s="9">
        <v>861</v>
      </c>
      <c r="B18" s="10" t="s">
        <v>60</v>
      </c>
      <c r="C18" s="11">
        <v>108</v>
      </c>
    </row>
    <row r="19" spans="1:3" ht="18" x14ac:dyDescent="0.2">
      <c r="A19" s="9">
        <v>37</v>
      </c>
      <c r="B19" s="10" t="s">
        <v>61</v>
      </c>
      <c r="C19" s="11">
        <v>1106</v>
      </c>
    </row>
    <row r="20" spans="1:3" ht="18" x14ac:dyDescent="0.2">
      <c r="A20" s="9">
        <v>1</v>
      </c>
      <c r="B20" s="10" t="s">
        <v>62</v>
      </c>
      <c r="C20" s="11">
        <v>139</v>
      </c>
    </row>
    <row r="21" spans="1:3" ht="18" x14ac:dyDescent="0.2">
      <c r="A21" s="9">
        <v>81</v>
      </c>
      <c r="B21" s="10" t="s">
        <v>63</v>
      </c>
      <c r="C21" s="11">
        <v>44</v>
      </c>
    </row>
    <row r="22" spans="1:3" ht="18" x14ac:dyDescent="0.2">
      <c r="A22" s="9">
        <v>78</v>
      </c>
      <c r="B22" s="10" t="s">
        <v>64</v>
      </c>
      <c r="C22" s="11">
        <v>121</v>
      </c>
    </row>
    <row r="23" spans="1:3" ht="18" x14ac:dyDescent="0.2">
      <c r="A23" s="9">
        <v>74</v>
      </c>
      <c r="B23" s="10" t="s">
        <v>65</v>
      </c>
      <c r="C23" s="11">
        <v>78</v>
      </c>
    </row>
    <row r="24" spans="1:3" ht="18" x14ac:dyDescent="0.2">
      <c r="A24" s="9">
        <v>18</v>
      </c>
      <c r="B24" s="10" t="s">
        <v>66</v>
      </c>
      <c r="C24" s="11">
        <v>58</v>
      </c>
    </row>
    <row r="25" spans="1:3" ht="18" x14ac:dyDescent="0.2">
      <c r="A25" s="9">
        <v>61</v>
      </c>
      <c r="B25" s="10" t="s">
        <v>67</v>
      </c>
      <c r="C25" s="11">
        <v>1267</v>
      </c>
    </row>
    <row r="26" spans="1:3" ht="18" x14ac:dyDescent="0.2">
      <c r="A26" s="9">
        <v>64</v>
      </c>
      <c r="B26" s="10" t="s">
        <v>68</v>
      </c>
      <c r="C26" s="11">
        <v>95</v>
      </c>
    </row>
    <row r="27" spans="1:3" ht="18" x14ac:dyDescent="0.2">
      <c r="A27" s="9">
        <v>50</v>
      </c>
      <c r="B27" s="10" t="s">
        <v>69</v>
      </c>
      <c r="C27" s="11">
        <v>41</v>
      </c>
    </row>
    <row r="28" spans="1:3" ht="18" x14ac:dyDescent="0.2">
      <c r="A28" s="9">
        <v>73</v>
      </c>
      <c r="B28" s="10" t="s">
        <v>70</v>
      </c>
      <c r="C28" s="11">
        <v>979</v>
      </c>
    </row>
    <row r="29" spans="1:3" ht="18" x14ac:dyDescent="0.2">
      <c r="A29" s="9">
        <v>3</v>
      </c>
      <c r="B29" s="10" t="s">
        <v>71</v>
      </c>
      <c r="C29" s="11">
        <v>71</v>
      </c>
    </row>
    <row r="30" spans="1:3" ht="18" x14ac:dyDescent="0.2">
      <c r="A30" s="9">
        <v>80</v>
      </c>
      <c r="B30" s="10" t="s">
        <v>72</v>
      </c>
      <c r="C30" s="11">
        <v>65</v>
      </c>
    </row>
    <row r="31" spans="1:3" ht="18" x14ac:dyDescent="0.2">
      <c r="A31" s="9">
        <v>20</v>
      </c>
      <c r="B31" s="10" t="s">
        <v>73</v>
      </c>
      <c r="C31" s="11">
        <v>248</v>
      </c>
    </row>
    <row r="32" spans="1:3" ht="18" x14ac:dyDescent="0.2">
      <c r="A32" s="9">
        <v>66</v>
      </c>
      <c r="B32" s="10" t="s">
        <v>74</v>
      </c>
      <c r="C32" s="11">
        <v>33</v>
      </c>
    </row>
    <row r="33" spans="1:3" ht="18" x14ac:dyDescent="0.2">
      <c r="A33" s="9">
        <v>35</v>
      </c>
      <c r="B33" s="10" t="s">
        <v>75</v>
      </c>
      <c r="C33" s="11">
        <v>1660</v>
      </c>
    </row>
    <row r="34" spans="1:3" ht="18" x14ac:dyDescent="0.2">
      <c r="A34" s="9">
        <v>42</v>
      </c>
      <c r="B34" s="10" t="s">
        <v>76</v>
      </c>
      <c r="C34" s="11">
        <v>1074</v>
      </c>
    </row>
    <row r="35" spans="1:3" ht="18" x14ac:dyDescent="0.2">
      <c r="A35" s="9">
        <v>75</v>
      </c>
      <c r="B35" s="10" t="s">
        <v>77</v>
      </c>
      <c r="C35" s="11">
        <v>447</v>
      </c>
    </row>
    <row r="36" spans="1:3" ht="18" x14ac:dyDescent="0.2">
      <c r="A36" s="9">
        <v>69</v>
      </c>
      <c r="B36" s="10" t="s">
        <v>78</v>
      </c>
      <c r="C36" s="11">
        <v>270</v>
      </c>
    </row>
    <row r="37" spans="1:3" ht="18" x14ac:dyDescent="0.2">
      <c r="A37" s="9">
        <v>68</v>
      </c>
      <c r="B37" s="10" t="s">
        <v>79</v>
      </c>
      <c r="C37" s="11">
        <v>838</v>
      </c>
    </row>
    <row r="38" spans="1:3" ht="18" x14ac:dyDescent="0.2">
      <c r="A38" s="9">
        <v>56</v>
      </c>
      <c r="B38" s="10" t="s">
        <v>80</v>
      </c>
      <c r="C38" s="11">
        <v>177</v>
      </c>
    </row>
    <row r="39" spans="1:3" ht="18" x14ac:dyDescent="0.2">
      <c r="A39" s="9">
        <v>7</v>
      </c>
      <c r="B39" s="10" t="s">
        <v>81</v>
      </c>
      <c r="C39" s="11">
        <v>207</v>
      </c>
    </row>
    <row r="40" spans="1:3" ht="18" x14ac:dyDescent="0.2">
      <c r="A40" s="9">
        <v>40</v>
      </c>
      <c r="B40" s="10" t="s">
        <v>82</v>
      </c>
      <c r="C40" s="11">
        <v>477</v>
      </c>
    </row>
    <row r="41" spans="1:3" ht="18" x14ac:dyDescent="0.2">
      <c r="A41" s="9">
        <v>31</v>
      </c>
      <c r="B41" s="10" t="s">
        <v>83</v>
      </c>
      <c r="C41" s="11">
        <v>112</v>
      </c>
    </row>
    <row r="42" spans="1:3" ht="18" x14ac:dyDescent="0.2">
      <c r="A42" s="9">
        <v>92</v>
      </c>
      <c r="B42" s="10" t="s">
        <v>84</v>
      </c>
      <c r="C42" s="11">
        <v>24</v>
      </c>
    </row>
    <row r="43" spans="1:3" ht="18" x14ac:dyDescent="0.2">
      <c r="A43" s="9">
        <v>83</v>
      </c>
      <c r="B43" s="10" t="s">
        <v>85</v>
      </c>
      <c r="C43" s="11">
        <v>414</v>
      </c>
    </row>
    <row r="44" spans="1:3" ht="18" x14ac:dyDescent="0.2">
      <c r="A44" s="9">
        <v>44</v>
      </c>
      <c r="B44" s="10" t="s">
        <v>86</v>
      </c>
      <c r="C44" s="11">
        <v>1003</v>
      </c>
    </row>
    <row r="45" spans="1:3" ht="18" x14ac:dyDescent="0.2">
      <c r="A45" s="9">
        <v>67</v>
      </c>
      <c r="B45" s="10" t="s">
        <v>87</v>
      </c>
      <c r="C45" s="11">
        <v>354</v>
      </c>
    </row>
    <row r="46" spans="1:3" ht="18" x14ac:dyDescent="0.2">
      <c r="A46" s="9">
        <v>60</v>
      </c>
      <c r="B46" s="10" t="s">
        <v>88</v>
      </c>
      <c r="C46" s="11">
        <v>356</v>
      </c>
    </row>
    <row r="47" spans="1:3" ht="18" x14ac:dyDescent="0.2">
      <c r="A47" s="9">
        <v>591</v>
      </c>
      <c r="B47" s="10" t="s">
        <v>89</v>
      </c>
      <c r="C47" s="11">
        <v>219</v>
      </c>
    </row>
    <row r="48" spans="1:3" ht="18" x14ac:dyDescent="0.2">
      <c r="A48" s="9">
        <v>47</v>
      </c>
      <c r="B48" s="10" t="s">
        <v>90</v>
      </c>
      <c r="C48" s="11">
        <v>178</v>
      </c>
    </row>
    <row r="49" spans="1:3" ht="18" x14ac:dyDescent="0.2">
      <c r="A49" s="9">
        <v>571</v>
      </c>
      <c r="B49" s="10" t="s">
        <v>91</v>
      </c>
      <c r="C49" s="11">
        <v>820</v>
      </c>
    </row>
    <row r="50" spans="1:3" ht="18" x14ac:dyDescent="0.2">
      <c r="A50" s="9">
        <v>52</v>
      </c>
      <c r="B50" s="10" t="s">
        <v>92</v>
      </c>
      <c r="C50" s="11">
        <v>165</v>
      </c>
    </row>
    <row r="51" spans="1:3" ht="18" x14ac:dyDescent="0.2">
      <c r="A51" s="9">
        <v>17</v>
      </c>
      <c r="B51" s="10" t="s">
        <v>93</v>
      </c>
      <c r="C51" s="11">
        <v>30</v>
      </c>
    </row>
    <row r="52" spans="1:3" ht="18" x14ac:dyDescent="0.2">
      <c r="A52" s="9">
        <v>28</v>
      </c>
      <c r="B52" s="10" t="s">
        <v>94</v>
      </c>
      <c r="C52" s="11">
        <v>197</v>
      </c>
    </row>
    <row r="53" spans="1:3" ht="18" x14ac:dyDescent="0.2">
      <c r="A53" s="9">
        <v>19</v>
      </c>
      <c r="B53" s="10" t="s">
        <v>95</v>
      </c>
      <c r="C53" s="11">
        <v>77</v>
      </c>
    </row>
    <row r="54" spans="1:3" ht="18" x14ac:dyDescent="0.2">
      <c r="A54" s="9">
        <v>38</v>
      </c>
      <c r="B54" s="10" t="s">
        <v>96</v>
      </c>
      <c r="C54" s="11">
        <v>1470</v>
      </c>
    </row>
    <row r="55" spans="1:3" ht="18" x14ac:dyDescent="0.2">
      <c r="A55" s="9">
        <v>63</v>
      </c>
      <c r="B55" s="10" t="s">
        <v>97</v>
      </c>
      <c r="C55" s="11">
        <v>463</v>
      </c>
    </row>
    <row r="56" spans="1:3" ht="18" x14ac:dyDescent="0.2">
      <c r="A56" s="9">
        <v>48</v>
      </c>
      <c r="B56" s="10" t="s">
        <v>98</v>
      </c>
      <c r="C56" s="11">
        <v>325</v>
      </c>
    </row>
    <row r="57" spans="1:3" ht="18" x14ac:dyDescent="0.2">
      <c r="A57" s="9">
        <v>93</v>
      </c>
      <c r="B57" s="10" t="s">
        <v>99</v>
      </c>
      <c r="C57" s="11">
        <v>437</v>
      </c>
    </row>
    <row r="58" spans="1:3" ht="18" x14ac:dyDescent="0.2">
      <c r="A58" s="9">
        <v>62</v>
      </c>
      <c r="B58" s="10" t="s">
        <v>100</v>
      </c>
      <c r="C58" s="11">
        <v>825</v>
      </c>
    </row>
    <row r="59" spans="1:3" ht="18" x14ac:dyDescent="0.2">
      <c r="A59" s="9">
        <v>53</v>
      </c>
      <c r="B59" s="10" t="s">
        <v>101</v>
      </c>
      <c r="C59" s="11">
        <v>170</v>
      </c>
    </row>
    <row r="60" spans="1:3" ht="18" x14ac:dyDescent="0.2">
      <c r="A60" s="9">
        <v>87</v>
      </c>
      <c r="B60" s="10" t="s">
        <v>102</v>
      </c>
      <c r="C60" s="11">
        <v>20</v>
      </c>
    </row>
    <row r="61" spans="1:3" ht="18" x14ac:dyDescent="0.2">
      <c r="A61" s="9">
        <v>46</v>
      </c>
      <c r="B61" s="10" t="s">
        <v>103</v>
      </c>
      <c r="C61" s="11">
        <v>236</v>
      </c>
    </row>
    <row r="62" spans="1:3" ht="18" x14ac:dyDescent="0.2">
      <c r="A62" s="9">
        <v>36</v>
      </c>
      <c r="B62" s="10" t="s">
        <v>104</v>
      </c>
      <c r="C62" s="11">
        <v>4750</v>
      </c>
    </row>
    <row r="63" spans="1:3" ht="18" x14ac:dyDescent="0.2">
      <c r="A63" s="9">
        <v>881</v>
      </c>
      <c r="B63" s="10" t="s">
        <v>105</v>
      </c>
      <c r="C63" s="11">
        <v>224</v>
      </c>
    </row>
    <row r="64" spans="1:3" ht="18" x14ac:dyDescent="0.2">
      <c r="A64" s="9">
        <v>85</v>
      </c>
      <c r="B64" s="10" t="s">
        <v>106</v>
      </c>
      <c r="C64" s="11">
        <v>85</v>
      </c>
    </row>
    <row r="65" spans="1:3" ht="18" x14ac:dyDescent="0.2">
      <c r="A65" s="9">
        <v>84</v>
      </c>
      <c r="B65" s="10" t="s">
        <v>107</v>
      </c>
      <c r="C65" s="11">
        <v>34</v>
      </c>
    </row>
    <row r="66" spans="1:3" ht="18" x14ac:dyDescent="0.2">
      <c r="A66" s="9">
        <v>22</v>
      </c>
      <c r="B66" s="10" t="s">
        <v>108</v>
      </c>
      <c r="C66" s="11">
        <v>576</v>
      </c>
    </row>
    <row r="67" spans="1:3" ht="18" x14ac:dyDescent="0.2">
      <c r="A67" s="9">
        <v>391</v>
      </c>
      <c r="B67" s="10" t="s">
        <v>109</v>
      </c>
      <c r="C67" s="11">
        <v>1785</v>
      </c>
    </row>
    <row r="68" spans="1:3" ht="18" x14ac:dyDescent="0.2">
      <c r="A68" s="9">
        <v>392</v>
      </c>
      <c r="B68" s="10" t="s">
        <v>110</v>
      </c>
      <c r="C68" s="11">
        <v>1236</v>
      </c>
    </row>
    <row r="69" spans="1:3" ht="18" x14ac:dyDescent="0.2">
      <c r="A69" s="9">
        <v>45</v>
      </c>
      <c r="B69" s="10" t="s">
        <v>111</v>
      </c>
      <c r="C69" s="11">
        <v>476</v>
      </c>
    </row>
    <row r="70" spans="1:3" ht="18" x14ac:dyDescent="0.2">
      <c r="A70" s="9">
        <v>4</v>
      </c>
      <c r="B70" s="10" t="s">
        <v>112</v>
      </c>
      <c r="C70" s="11">
        <v>79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2024-25 (New-monthly)</vt:lpstr>
      <vt:lpstr>2024-25 (New-Annual)</vt:lpstr>
      <vt:lpstr>2024-25 (Example)</vt:lpstr>
      <vt:lpstr>CPP &amp; EI Max</vt:lpstr>
      <vt:lpstr>Local List</vt:lpstr>
    </vt:vector>
  </TitlesOfParts>
  <Company>BCTF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Michael Infante</cp:lastModifiedBy>
  <cp:lastPrinted>2020-12-04T00:29:40Z</cp:lastPrinted>
  <dcterms:created xsi:type="dcterms:W3CDTF">2005-10-13T21:13:03Z</dcterms:created>
  <dcterms:modified xsi:type="dcterms:W3CDTF">2024-10-07T22:27:03Z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